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DieseArbeitsmappe"/>
  <mc:AlternateContent xmlns:mc="http://schemas.openxmlformats.org/markup-compatibility/2006">
    <mc:Choice Requires="x15">
      <x15ac:absPath xmlns:x15ac="http://schemas.microsoft.com/office/spreadsheetml/2010/11/ac" url="I:\Projekte\H\Hechingen\Strom\2025\NNE-Rechner Strom 2026\"/>
    </mc:Choice>
  </mc:AlternateContent>
  <xr:revisionPtr revIDLastSave="0" documentId="13_ncr:1_{8C4A2E9D-5A41-4249-A139-32E814357BF7}" xr6:coauthVersionLast="47" xr6:coauthVersionMax="47" xr10:uidLastSave="{00000000-0000-0000-0000-000000000000}"/>
  <bookViews>
    <workbookView xWindow="-120" yWindow="-120" windowWidth="38640" windowHeight="21120" activeTab="9" xr2:uid="{00000000-000D-0000-FFFF-FFFF00000000}"/>
  </bookViews>
  <sheets>
    <sheet name="Berechnung RLM" sheetId="1" r:id="rId1"/>
    <sheet name="Berechnung SLP" sheetId="5" r:id="rId2"/>
    <sheet name="Berechnung" sheetId="4" state="veryHidden" r:id="rId3"/>
    <sheet name="Preisblatt 1 &amp; 2" sheetId="6" r:id="rId4"/>
    <sheet name="Preisblatt 2a" sheetId="9" r:id="rId5"/>
    <sheet name="Preisblatt 2b" sheetId="10" r:id="rId6"/>
    <sheet name="Preisblatt 2c" sheetId="11" r:id="rId7"/>
    <sheet name="Preisblatt 3 &amp; 4" sheetId="7" r:id="rId8"/>
    <sheet name="Preisblatt 5a &amp; 5b" sheetId="8" r:id="rId9"/>
    <sheet name="Preisblatt 6" sheetId="12" r:id="rId10"/>
  </sheets>
  <definedNames>
    <definedName name="___thinkcell9eM4VSSbxkGljeDtqcZaCg" localSheetId="4" hidden="1">#REF!</definedName>
    <definedName name="___thinkcell9eM4VSSbxkGljeDtqcZaCg" localSheetId="5" hidden="1">#REF!</definedName>
    <definedName name="___thinkcell9eM4VSSbxkGljeDtqcZaCg" localSheetId="6" hidden="1">#REF!</definedName>
    <definedName name="___thinkcell9eM4VSSbxkGljeDtqcZaCg" localSheetId="9" hidden="1">#REF!</definedName>
    <definedName name="___thinkcell9eM4VSSbxkGljeDtqcZaCg" hidden="1">#REF!</definedName>
    <definedName name="___thinkcellakUukDTsg0Szx7iEpddWOg" localSheetId="3" hidden="1">#REF!</definedName>
    <definedName name="___thinkcellakUukDTsg0Szx7iEpddWOg" localSheetId="4" hidden="1">#REF!</definedName>
    <definedName name="___thinkcellakUukDTsg0Szx7iEpddWOg" localSheetId="5" hidden="1">#REF!</definedName>
    <definedName name="___thinkcellakUukDTsg0Szx7iEpddWOg" localSheetId="6" hidden="1">#REF!</definedName>
    <definedName name="___thinkcellakUukDTsg0Szx7iEpddWOg" localSheetId="7" hidden="1">#REF!</definedName>
    <definedName name="___thinkcellakUukDTsg0Szx7iEpddWOg" localSheetId="8" hidden="1">#REF!</definedName>
    <definedName name="___thinkcellakUukDTsg0Szx7iEpddWOg" localSheetId="9" hidden="1">#REF!</definedName>
    <definedName name="___thinkcellakUukDTsg0Szx7iEpddWOg" hidden="1">#REF!</definedName>
    <definedName name="___thinkcellLVb.tjOC5U2mcFXBRY16XQ" localSheetId="4" hidden="1">#REF!</definedName>
    <definedName name="___thinkcellLVb.tjOC5U2mcFXBRY16XQ" localSheetId="5" hidden="1">#REF!</definedName>
    <definedName name="___thinkcellLVb.tjOC5U2mcFXBRY16XQ" localSheetId="6" hidden="1">#REF!</definedName>
    <definedName name="___thinkcellLVb.tjOC5U2mcFXBRY16XQ" localSheetId="9" hidden="1">#REF!</definedName>
    <definedName name="___thinkcellLVb.tjOC5U2mcFXBRY16XQ" hidden="1">#REF!</definedName>
    <definedName name="_1__123Graph_ADIAGR_1" localSheetId="6" hidden="1">#REF!</definedName>
    <definedName name="_1__123Graph_ADIAGR_1" localSheetId="9" hidden="1">#REF!</definedName>
    <definedName name="_1__123Graph_ADIAGR_1"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hidden="1">#REF!</definedName>
    <definedName name="_Key1" localSheetId="6" hidden="1">#REF!</definedName>
    <definedName name="_Key1" localSheetId="9" hidden="1">#REF!</definedName>
    <definedName name="_Key1" hidden="1">#REF!</definedName>
    <definedName name="_Order1" hidden="1">255</definedName>
    <definedName name="_Order2" hidden="1">255</definedName>
    <definedName name="_Sort" localSheetId="6" hidden="1">#REF!</definedName>
    <definedName name="_Sort" localSheetId="9" hidden="1">#REF!</definedName>
    <definedName name="_Sort" hidden="1">#REF!</definedName>
    <definedName name="ATSeXToEUR" localSheetId="3" hidden="1">1/EUReXToATS</definedName>
    <definedName name="ATSeXToEUR" localSheetId="4" hidden="1">1/EUReXToATS</definedName>
    <definedName name="ATSeXToEUR" localSheetId="5" hidden="1">1/EUReXToATS</definedName>
    <definedName name="ATSeXToEUR" localSheetId="6" hidden="1">1/EUReXToATS</definedName>
    <definedName name="ATSeXToEUR" localSheetId="7" hidden="1">1/EUReXToATS</definedName>
    <definedName name="ATSeXToEUR" localSheetId="8" hidden="1">1/EUReXToATS</definedName>
    <definedName name="ATSeXToEUR" localSheetId="9" hidden="1">1/EUReXToATS</definedName>
    <definedName name="ATSeXToEUR" hidden="1">1/EUReXToATS</definedName>
    <definedName name="BEFeXToEUR" localSheetId="3" hidden="1">1/EUReXToBEF</definedName>
    <definedName name="BEFeXToEUR" localSheetId="4" hidden="1">1/EUReXToBEF</definedName>
    <definedName name="BEFeXToEUR" localSheetId="5" hidden="1">1/EUReXToBEF</definedName>
    <definedName name="BEFeXToEUR" localSheetId="6" hidden="1">1/EUReXToBEF</definedName>
    <definedName name="BEFeXToEUR" localSheetId="7" hidden="1">1/EUReXToBEF</definedName>
    <definedName name="BEFeXToEUR" localSheetId="8" hidden="1">1/EUReXToBEF</definedName>
    <definedName name="BEFeXToEUR" localSheetId="9" hidden="1">1/EUReXToBEF</definedName>
    <definedName name="BEFeXToEUR" hidden="1">1/EUReXToBEF</definedName>
    <definedName name="de" localSheetId="3" hidden="1">1/EUReXToDEM</definedName>
    <definedName name="de" localSheetId="4" hidden="1">1/EUReXToDEM</definedName>
    <definedName name="de" localSheetId="5" hidden="1">1/EUReXToDEM</definedName>
    <definedName name="de" localSheetId="6" hidden="1">1/EUReXToDEM</definedName>
    <definedName name="de" localSheetId="7" hidden="1">1/EUReXToDEM</definedName>
    <definedName name="de" localSheetId="8" hidden="1">1/EUReXToDEM</definedName>
    <definedName name="de" localSheetId="9" hidden="1">1/EUReXToDEM</definedName>
    <definedName name="de" hidden="1">1/EUReXToDEM</definedName>
    <definedName name="DEMeXToEUR" localSheetId="3" hidden="1">1/EUReXToDEM</definedName>
    <definedName name="DEMeXToEUR" localSheetId="4" hidden="1">1/EUReXToDEM</definedName>
    <definedName name="DEMeXToEUR" localSheetId="5" hidden="1">1/EUReXToDEM</definedName>
    <definedName name="DEMeXToEUR" localSheetId="6" hidden="1">1/EUReXToDEM</definedName>
    <definedName name="DEMeXToEUR" localSheetId="7" hidden="1">1/EUReXToDEM</definedName>
    <definedName name="DEMeXToEUR" localSheetId="8" hidden="1">1/EUReXToDEM</definedName>
    <definedName name="DEMeXToEUR" localSheetId="9" hidden="1">1/EUReXToDEM</definedName>
    <definedName name="DEMeXToEUR" hidden="1">1/EUReXToDEM</definedName>
    <definedName name="_xlnm.Print_Area" localSheetId="0">'Berechnung RLM'!$A$1:$F$36</definedName>
    <definedName name="_xlnm.Print_Area" localSheetId="1">'Berechnung SLP'!$A:$F</definedName>
    <definedName name="_xlnm.Print_Area" localSheetId="3">'Preisblatt 1 &amp; 2'!$B$3:$I$41</definedName>
    <definedName name="_xlnm.Print_Area" localSheetId="4">'Preisblatt 2a'!$B$1:$XFD$25</definedName>
    <definedName name="_xlnm.Print_Area" localSheetId="5">'Preisblatt 2b'!$A:$M</definedName>
    <definedName name="_xlnm.Print_Area" localSheetId="7">'Preisblatt 3 &amp; 4'!$B$3:$I$50</definedName>
    <definedName name="_xlnm.Print_Area" localSheetId="8">'Preisblatt 5a &amp; 5b'!$B$3:$I$41</definedName>
    <definedName name="ESPeXToEUR" localSheetId="3" hidden="1">1/EUReXToESP</definedName>
    <definedName name="ESPeXToEUR" localSheetId="4" hidden="1">1/EUReXToESP</definedName>
    <definedName name="ESPeXToEUR" localSheetId="5" hidden="1">1/EUReXToESP</definedName>
    <definedName name="ESPeXToEUR" localSheetId="6" hidden="1">1/EUReXToESP</definedName>
    <definedName name="ESPeXToEUR" localSheetId="7" hidden="1">1/EUReXToESP</definedName>
    <definedName name="ESPeXToEUR" localSheetId="8" hidden="1">1/EUReXToESP</definedName>
    <definedName name="ESPeXToEUR" localSheetId="9" hidden="1">1/EUReXToESP</definedName>
    <definedName name="ESPeXToEUR" hidden="1">1/EUReXToESP</definedName>
    <definedName name="FIMeXToEUR" localSheetId="3" hidden="1">1/EUReXToFIM</definedName>
    <definedName name="FIMeXToEUR" localSheetId="4" hidden="1">1/EUReXToFIM</definedName>
    <definedName name="FIMeXToEUR" localSheetId="5" hidden="1">1/EUReXToFIM</definedName>
    <definedName name="FIMeXToEUR" localSheetId="6" hidden="1">1/EUReXToFIM</definedName>
    <definedName name="FIMeXToEUR" localSheetId="7" hidden="1">1/EUReXToFIM</definedName>
    <definedName name="FIMeXToEUR" localSheetId="8" hidden="1">1/EUReXToFIM</definedName>
    <definedName name="FIMeXToEUR" localSheetId="9" hidden="1">1/EUReXToFIM</definedName>
    <definedName name="FIMeXToEUR" hidden="1">1/EUReXToFIM</definedName>
    <definedName name="FRFeXToEUR" localSheetId="3" hidden="1">1/EUReXToFRF</definedName>
    <definedName name="FRFeXToEUR" localSheetId="4" hidden="1">1/EUReXToFRF</definedName>
    <definedName name="FRFeXToEUR" localSheetId="5" hidden="1">1/EUReXToFRF</definedName>
    <definedName name="FRFeXToEUR" localSheetId="6" hidden="1">1/EUReXToFRF</definedName>
    <definedName name="FRFeXToEUR" localSheetId="7" hidden="1">1/EUReXToFRF</definedName>
    <definedName name="FRFeXToEUR" localSheetId="8" hidden="1">1/EUReXToFRF</definedName>
    <definedName name="FRFeXToEUR" localSheetId="9" hidden="1">1/EUReXToFRF</definedName>
    <definedName name="FRFeXToEUR" hidden="1">1/EUReXToFRF</definedName>
    <definedName name="IEPeXToEUR" localSheetId="3" hidden="1">1/EUReXToIEP</definedName>
    <definedName name="IEPeXToEUR" localSheetId="4" hidden="1">1/EUReXToIEP</definedName>
    <definedName name="IEPeXToEUR" localSheetId="5" hidden="1">1/EUReXToIEP</definedName>
    <definedName name="IEPeXToEUR" localSheetId="6" hidden="1">1/EUReXToIEP</definedName>
    <definedName name="IEPeXToEUR" localSheetId="7" hidden="1">1/EUReXToIEP</definedName>
    <definedName name="IEPeXToEUR" localSheetId="8" hidden="1">1/EUReXToIEP</definedName>
    <definedName name="IEPeXToEUR" localSheetId="9" hidden="1">1/EUReXToIEP</definedName>
    <definedName name="IEPeXToEUR" hidden="1">1/EUReXToIEP</definedName>
    <definedName name="ITLeXToEUR" localSheetId="3" hidden="1">1/EUReXToITL</definedName>
    <definedName name="ITLeXToEUR" localSheetId="4" hidden="1">1/EUReXToITL</definedName>
    <definedName name="ITLeXToEUR" localSheetId="5" hidden="1">1/EUReXToITL</definedName>
    <definedName name="ITLeXToEUR" localSheetId="6" hidden="1">1/EUReXToITL</definedName>
    <definedName name="ITLeXToEUR" localSheetId="7" hidden="1">1/EUReXToITL</definedName>
    <definedName name="ITLeXToEUR" localSheetId="8" hidden="1">1/EUReXToITL</definedName>
    <definedName name="ITLeXToEUR" localSheetId="9" hidden="1">1/EUReXToITL</definedName>
    <definedName name="ITLeXToEUR" hidden="1">1/EUReXToITL</definedName>
    <definedName name="lkh"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kh"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kh"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kh"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kh"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öhjlhj" localSheetId="4" hidden="1">{#N/A,#N/A,TRUE,"Hauptabschlußübersicht";#N/A,#N/A,TRUE,"Bilanz -Einzel-";#N/A,#N/A,TRUE,"Bilanz";#N/A,#N/A,TRUE,"GUV -Einzel-";#N/A,#N/A,TRUE,"GUV"}</definedName>
    <definedName name="löhjlhj" localSheetId="5" hidden="1">{#N/A,#N/A,TRUE,"Hauptabschlußübersicht";#N/A,#N/A,TRUE,"Bilanz -Einzel-";#N/A,#N/A,TRUE,"Bilanz";#N/A,#N/A,TRUE,"GUV -Einzel-";#N/A,#N/A,TRUE,"GUV"}</definedName>
    <definedName name="löhjlhj" localSheetId="6" hidden="1">{#N/A,#N/A,TRUE,"Hauptabschlußübersicht";#N/A,#N/A,TRUE,"Bilanz -Einzel-";#N/A,#N/A,TRUE,"Bilanz";#N/A,#N/A,TRUE,"GUV -Einzel-";#N/A,#N/A,TRUE,"GUV"}</definedName>
    <definedName name="löhjlhj" localSheetId="9" hidden="1">{#N/A,#N/A,TRUE,"Hauptabschlußübersicht";#N/A,#N/A,TRUE,"Bilanz -Einzel-";#N/A,#N/A,TRUE,"Bilanz";#N/A,#N/A,TRUE,"GUV -Einzel-";#N/A,#N/A,TRUE,"GUV"}</definedName>
    <definedName name="löhjlhj" hidden="1">{#N/A,#N/A,TRUE,"Hauptabschlußübersicht";#N/A,#N/A,TRUE,"Bilanz -Einzel-";#N/A,#N/A,TRUE,"Bilanz";#N/A,#N/A,TRUE,"GUV -Einzel-";#N/A,#N/A,TRUE,"GUV"}</definedName>
    <definedName name="LUFeXToEUR" localSheetId="3" hidden="1">1/EUReXToLUF</definedName>
    <definedName name="LUFeXToEUR" localSheetId="4" hidden="1">1/EUReXToLUF</definedName>
    <definedName name="LUFeXToEUR" localSheetId="5" hidden="1">1/EUReXToLUF</definedName>
    <definedName name="LUFeXToEUR" localSheetId="6" hidden="1">1/EUReXToLUF</definedName>
    <definedName name="LUFeXToEUR" localSheetId="7" hidden="1">1/EUReXToLUF</definedName>
    <definedName name="LUFeXToEUR" localSheetId="8" hidden="1">1/EUReXToLUF</definedName>
    <definedName name="LUFeXToEUR" localSheetId="9" hidden="1">1/EUReXToLUF</definedName>
    <definedName name="LUFeXToEUR" hidden="1">1/EUReXToLUF</definedName>
    <definedName name="mist"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mist"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mist"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mist"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mist"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NLGeXToEUR" localSheetId="3" hidden="1">1/EUReXToNLG</definedName>
    <definedName name="NLGeXToEUR" localSheetId="4" hidden="1">1/EUReXToNLG</definedName>
    <definedName name="NLGeXToEUR" localSheetId="5" hidden="1">1/EUReXToNLG</definedName>
    <definedName name="NLGeXToEUR" localSheetId="6" hidden="1">1/EUReXToNLG</definedName>
    <definedName name="NLGeXToEUR" localSheetId="7" hidden="1">1/EUReXToNLG</definedName>
    <definedName name="NLGeXToEUR" localSheetId="8" hidden="1">1/EUReXToNLG</definedName>
    <definedName name="NLGeXToEUR" localSheetId="9" hidden="1">1/EUReXToNLG</definedName>
    <definedName name="NLGeXToEUR" hidden="1">1/EUReXToNLG</definedName>
    <definedName name="PTEeXToEUR" localSheetId="3" hidden="1">1/EUReXToPTE</definedName>
    <definedName name="PTEeXToEUR" localSheetId="4" hidden="1">1/EUReXToPTE</definedName>
    <definedName name="PTEeXToEUR" localSheetId="5" hidden="1">1/EUReXToPTE</definedName>
    <definedName name="PTEeXToEUR" localSheetId="6" hidden="1">1/EUReXToPTE</definedName>
    <definedName name="PTEeXToEUR" localSheetId="7" hidden="1">1/EUReXToPTE</definedName>
    <definedName name="PTEeXToEUR" localSheetId="8" hidden="1">1/EUReXToPTE</definedName>
    <definedName name="PTEeXToEUR" localSheetId="9" hidden="1">1/EUReXToPTE</definedName>
    <definedName name="PTEeXToEUR" hidden="1">1/EUReXToPTE</definedName>
    <definedName name="SAPBEXdnldView" hidden="1">"3ZCERC42LLHVV4KTWA3P33EA5"</definedName>
    <definedName name="SAPBEXrevision" hidden="1">87</definedName>
    <definedName name="SAPBEXsysID" hidden="1">"BWP"</definedName>
    <definedName name="SAPBEXwbID" hidden="1">"9QTBELZ9B94CXOVV7VV1QUZQD"</definedName>
    <definedName name="Schaltzeitumstellung">#REF!</definedName>
    <definedName name="uiui" localSheetId="4" hidden="1">{#N/A,#N/A,TRUE,"Hauptabschlußübersicht";#N/A,#N/A,TRUE,"Bilanz -Einzel-";#N/A,#N/A,TRUE,"Bilanz";#N/A,#N/A,TRUE,"GUV -Einzel-";#N/A,#N/A,TRUE,"GUV"}</definedName>
    <definedName name="uiui" localSheetId="5" hidden="1">{#N/A,#N/A,TRUE,"Hauptabschlußübersicht";#N/A,#N/A,TRUE,"Bilanz -Einzel-";#N/A,#N/A,TRUE,"Bilanz";#N/A,#N/A,TRUE,"GUV -Einzel-";#N/A,#N/A,TRUE,"GUV"}</definedName>
    <definedName name="uiui" localSheetId="6" hidden="1">{#N/A,#N/A,TRUE,"Hauptabschlußübersicht";#N/A,#N/A,TRUE,"Bilanz -Einzel-";#N/A,#N/A,TRUE,"Bilanz";#N/A,#N/A,TRUE,"GUV -Einzel-";#N/A,#N/A,TRUE,"GUV"}</definedName>
    <definedName name="uiui" localSheetId="9" hidden="1">{#N/A,#N/A,TRUE,"Hauptabschlußübersicht";#N/A,#N/A,TRUE,"Bilanz -Einzel-";#N/A,#N/A,TRUE,"Bilanz";#N/A,#N/A,TRUE,"GUV -Einzel-";#N/A,#N/A,TRUE,"GUV"}</definedName>
    <definedName name="uiui" hidden="1">{#N/A,#N/A,TRUE,"Hauptabschlußübersicht";#N/A,#N/A,TRUE,"Bilanz -Einzel-";#N/A,#N/A,TRUE,"Bilanz";#N/A,#N/A,TRUE,"GUV -Einzel-";#N/A,#N/A,TRUE,"GUV"}</definedName>
    <definedName name="üouz"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üouz"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üouz"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üouz"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üouz"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abschl._1996._.EWS2." localSheetId="4" hidden="1">{#N/A,#N/A,TRUE,"Hauptabschlußübersicht";#N/A,#N/A,TRUE,"Bilanz -Einzel-";#N/A,#N/A,TRUE,"Bilanz";#N/A,#N/A,TRUE,"GUV -Einzel-";#N/A,#N/A,TRUE,"GUV"}</definedName>
    <definedName name="wrn.Jahrabschl._1996._.EWS2." localSheetId="5" hidden="1">{#N/A,#N/A,TRUE,"Hauptabschlußübersicht";#N/A,#N/A,TRUE,"Bilanz -Einzel-";#N/A,#N/A,TRUE,"Bilanz";#N/A,#N/A,TRUE,"GUV -Einzel-";#N/A,#N/A,TRUE,"GUV"}</definedName>
    <definedName name="wrn.Jahrabschl._1996._.EWS2." localSheetId="6" hidden="1">{#N/A,#N/A,TRUE,"Hauptabschlußübersicht";#N/A,#N/A,TRUE,"Bilanz -Einzel-";#N/A,#N/A,TRUE,"Bilanz";#N/A,#N/A,TRUE,"GUV -Einzel-";#N/A,#N/A,TRUE,"GUV"}</definedName>
    <definedName name="wrn.Jahrabschl._1996._.EWS2." localSheetId="9" hidden="1">{#N/A,#N/A,TRUE,"Hauptabschlußübersicht";#N/A,#N/A,TRUE,"Bilanz -Einzel-";#N/A,#N/A,TRUE,"Bilanz";#N/A,#N/A,TRUE,"GUV -Einzel-";#N/A,#N/A,TRUE,"GUV"}</definedName>
    <definedName name="wrn.Jahrabschl._1996._.EWS2." hidden="1">{#N/A,#N/A,TRUE,"Hauptabschlußübersicht";#N/A,#N/A,TRUE,"Bilanz -Einzel-";#N/A,#N/A,TRUE,"Bilanz";#N/A,#N/A,TRUE,"GUV -Einzel-";#N/A,#N/A,TRUE,"GUV"}</definedName>
    <definedName name="wrn.Jahresabschluß."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_.1996._.EWS." localSheetId="4" hidden="1">{#N/A,#N/A,TRUE,"Hauptabschlußübersicht";#N/A,#N/A,TRUE,"Bilanz -Einzel-";#N/A,#N/A,TRUE,"Bilanz";#N/A,#N/A,TRUE,"GUV -Einzel-";#N/A,#N/A,TRUE,"GUV"}</definedName>
    <definedName name="wrn.Jahresabschluß._.1996._.EWS." localSheetId="5" hidden="1">{#N/A,#N/A,TRUE,"Hauptabschlußübersicht";#N/A,#N/A,TRUE,"Bilanz -Einzel-";#N/A,#N/A,TRUE,"Bilanz";#N/A,#N/A,TRUE,"GUV -Einzel-";#N/A,#N/A,TRUE,"GUV"}</definedName>
    <definedName name="wrn.Jahresabschluß._.1996._.EWS." localSheetId="6" hidden="1">{#N/A,#N/A,TRUE,"Hauptabschlußübersicht";#N/A,#N/A,TRUE,"Bilanz -Einzel-";#N/A,#N/A,TRUE,"Bilanz";#N/A,#N/A,TRUE,"GUV -Einzel-";#N/A,#N/A,TRUE,"GUV"}</definedName>
    <definedName name="wrn.Jahresabschluß._.1996._.EWS." localSheetId="9" hidden="1">{#N/A,#N/A,TRUE,"Hauptabschlußübersicht";#N/A,#N/A,TRUE,"Bilanz -Einzel-";#N/A,#N/A,TRUE,"Bilanz";#N/A,#N/A,TRUE,"GUV -Einzel-";#N/A,#N/A,TRUE,"GUV"}</definedName>
    <definedName name="wrn.Jahresabschluß._.1996._.EWS." hidden="1">{#N/A,#N/A,TRUE,"Hauptabschlußübersicht";#N/A,#N/A,TRUE,"Bilanz -Einzel-";#N/A,#N/A,TRUE,"Bilanz";#N/A,#N/A,TRUE,"GUV -Einzel-";#N/A,#N/A,TRUE,"GUV"}</definedName>
    <definedName name="wrn.Jahresabschluß2"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2"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2"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2"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2"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5" i="4" l="1"/>
  <c r="N19" i="4" l="1"/>
  <c r="F74" i="4"/>
  <c r="C74" i="4"/>
  <c r="E5" i="12"/>
  <c r="B3" i="12"/>
  <c r="G17" i="7"/>
  <c r="G16" i="7"/>
  <c r="G15" i="7"/>
  <c r="G14" i="7"/>
  <c r="F17" i="7"/>
  <c r="F16" i="7"/>
  <c r="F15" i="7"/>
  <c r="F14" i="7"/>
  <c r="B15" i="11"/>
  <c r="D20" i="11"/>
  <c r="L10" i="11"/>
  <c r="L7" i="11"/>
  <c r="L8" i="11"/>
  <c r="L6" i="11"/>
  <c r="G16" i="10"/>
  <c r="F16" i="10"/>
  <c r="L10" i="10"/>
  <c r="M10" i="9"/>
  <c r="L7" i="10"/>
  <c r="L8" i="10"/>
  <c r="L6" i="10"/>
  <c r="M7" i="9"/>
  <c r="M8" i="9"/>
  <c r="M6" i="9"/>
  <c r="G16" i="9"/>
  <c r="C16" i="9"/>
  <c r="B23" i="10" l="1"/>
  <c r="E22" i="10"/>
  <c r="D22" i="10"/>
  <c r="C22" i="10"/>
  <c r="B22" i="10"/>
  <c r="B21" i="10"/>
  <c r="G18" i="9"/>
  <c r="K16" i="9"/>
  <c r="K18" i="9" s="1"/>
  <c r="G32" i="6"/>
  <c r="C3" i="9"/>
  <c r="B3" i="10" s="1"/>
  <c r="B3" i="11" s="1"/>
  <c r="E20" i="11"/>
  <c r="E22" i="11" l="1"/>
  <c r="E21" i="11"/>
  <c r="D30" i="5" l="1"/>
  <c r="D27" i="4"/>
  <c r="M27" i="4" s="1"/>
  <c r="D26" i="4"/>
  <c r="N23" i="4" l="1"/>
  <c r="F73" i="4"/>
  <c r="C73" i="4"/>
  <c r="N18" i="4" s="1"/>
  <c r="N22" i="4" s="1"/>
  <c r="F64" i="4" l="1"/>
  <c r="B2" i="5"/>
  <c r="E2" i="1" l="1"/>
  <c r="E2" i="5"/>
  <c r="G11" i="4" l="1"/>
  <c r="H11" i="4"/>
  <c r="I11" i="4"/>
  <c r="F11" i="4"/>
  <c r="D22" i="1" l="1"/>
  <c r="B36" i="1" s="1"/>
  <c r="N17" i="4"/>
  <c r="F72" i="4"/>
  <c r="D28" i="5" s="1"/>
  <c r="F75" i="4"/>
  <c r="F76" i="4"/>
  <c r="F71" i="4"/>
  <c r="F62" i="4"/>
  <c r="F63" i="4"/>
  <c r="F65" i="4"/>
  <c r="F61" i="4"/>
  <c r="F53" i="4"/>
  <c r="G53" i="4"/>
  <c r="H53" i="4"/>
  <c r="F54" i="4"/>
  <c r="G54" i="4"/>
  <c r="H54" i="4"/>
  <c r="F55" i="4"/>
  <c r="G55" i="4"/>
  <c r="H55" i="4"/>
  <c r="G52" i="4"/>
  <c r="H52" i="4"/>
  <c r="F52" i="4"/>
  <c r="F44" i="4"/>
  <c r="G44" i="4"/>
  <c r="H44" i="4"/>
  <c r="F45" i="4"/>
  <c r="G45" i="4"/>
  <c r="H45" i="4"/>
  <c r="F46" i="4"/>
  <c r="G46" i="4"/>
  <c r="H46" i="4"/>
  <c r="G43" i="4"/>
  <c r="H43" i="4"/>
  <c r="F43" i="4"/>
  <c r="F35" i="4"/>
  <c r="G35" i="4"/>
  <c r="F36" i="4"/>
  <c r="G36" i="4"/>
  <c r="F37" i="4"/>
  <c r="G37" i="4"/>
  <c r="G34" i="4"/>
  <c r="F34" i="4"/>
  <c r="F21" i="4"/>
  <c r="G21" i="4"/>
  <c r="H21" i="4"/>
  <c r="I21" i="4"/>
  <c r="F22" i="4"/>
  <c r="G22" i="4"/>
  <c r="H22" i="4"/>
  <c r="I22" i="4"/>
  <c r="G20" i="4"/>
  <c r="H20" i="4"/>
  <c r="I20" i="4"/>
  <c r="F20" i="4"/>
  <c r="M26" i="4" s="1"/>
  <c r="N9" i="4"/>
  <c r="N13" i="4" s="1"/>
  <c r="O17" i="4" l="1"/>
  <c r="N20" i="4" s="1"/>
  <c r="D26" i="5" s="1"/>
  <c r="N21" i="4"/>
  <c r="D27" i="5" s="1"/>
  <c r="D32" i="5"/>
  <c r="F77" i="4"/>
  <c r="D34" i="5" l="1"/>
  <c r="I13" i="4"/>
  <c r="H13" i="4"/>
  <c r="G13" i="4"/>
  <c r="F13" i="4"/>
  <c r="I12" i="4"/>
  <c r="H12" i="4"/>
  <c r="G12" i="4"/>
  <c r="F12" i="4"/>
  <c r="I10" i="4"/>
  <c r="H10" i="4"/>
  <c r="G10" i="4"/>
  <c r="F10" i="4"/>
  <c r="G9" i="4"/>
  <c r="H9" i="4"/>
  <c r="I9" i="4"/>
  <c r="F9" i="4"/>
  <c r="I8" i="8"/>
  <c r="I7" i="8"/>
  <c r="I6" i="8"/>
  <c r="B3" i="8"/>
  <c r="I5" i="7"/>
  <c r="B3" i="7"/>
  <c r="D35" i="5" l="1"/>
  <c r="D40" i="5"/>
  <c r="D25" i="1"/>
  <c r="J10" i="4" l="1"/>
  <c r="J12" i="4"/>
  <c r="J9" i="4"/>
  <c r="N12" i="4" s="1"/>
  <c r="K10" i="4"/>
  <c r="K12" i="4"/>
  <c r="K9" i="4"/>
  <c r="N11" i="4" s="1"/>
  <c r="J11" i="4"/>
  <c r="J13" i="4"/>
  <c r="K11" i="4"/>
  <c r="K13" i="4"/>
  <c r="N10" i="4"/>
  <c r="D23" i="1" l="1"/>
  <c r="D24" i="1"/>
  <c r="D36" i="5" l="1"/>
  <c r="D28" i="1"/>
  <c r="D34" i="1" s="1"/>
  <c r="D29" i="1" l="1"/>
  <c r="D30" i="1" s="1"/>
</calcChain>
</file>

<file path=xl/sharedStrings.xml><?xml version="1.0" encoding="utf-8"?>
<sst xmlns="http://schemas.openxmlformats.org/spreadsheetml/2006/main" count="536" uniqueCount="262">
  <si>
    <t>Leistung</t>
  </si>
  <si>
    <t>Kundengruppe</t>
  </si>
  <si>
    <t>Grundpreis</t>
  </si>
  <si>
    <t>Arbeitspreis</t>
  </si>
  <si>
    <t>Eingabe</t>
  </si>
  <si>
    <t>Jahresentnahme</t>
  </si>
  <si>
    <t>kWh</t>
  </si>
  <si>
    <t>kW</t>
  </si>
  <si>
    <t>Berechnung</t>
  </si>
  <si>
    <t>Leistungspreis</t>
  </si>
  <si>
    <t>€</t>
  </si>
  <si>
    <t>Messung</t>
  </si>
  <si>
    <t>jährlich</t>
  </si>
  <si>
    <t>Auswahl Messung</t>
  </si>
  <si>
    <t>Messpreis</t>
  </si>
  <si>
    <t>Ergebnis - Berechnung jährliches Netzentgelt</t>
  </si>
  <si>
    <t>Netznetzungsentgelt (netto)</t>
  </si>
  <si>
    <t>Umsatzsteuer (19%)</t>
  </si>
  <si>
    <t>Netznetzungsentgelt (brutto)</t>
  </si>
  <si>
    <t>Benutzungsstunden</t>
  </si>
  <si>
    <t>h</t>
  </si>
  <si>
    <t>Berechnung Netznutzungsentgelte Strom
mit Leistungsmessung</t>
  </si>
  <si>
    <t>vorläufiges Preisblatt 2020 der Netznutzungsentgelte der SNG Hechingen GmbH &amp; Co. KG - Stand: 07.10.2019</t>
  </si>
  <si>
    <t>Entgelte Strom</t>
  </si>
  <si>
    <t>erstellt am:</t>
  </si>
  <si>
    <t>erstellt zum:</t>
  </si>
  <si>
    <t>gültig ab:</t>
  </si>
  <si>
    <t>Preisblatt 1</t>
  </si>
  <si>
    <r>
      <t>Netzentgelte für Kunden mit registrierender Leistungsmessung</t>
    </r>
    <r>
      <rPr>
        <b/>
        <vertAlign val="superscript"/>
        <sz val="12"/>
        <color theme="1"/>
        <rFont val="Calibri"/>
        <family val="2"/>
        <scheme val="minor"/>
      </rPr>
      <t>1)</t>
    </r>
  </si>
  <si>
    <r>
      <t>Jahresleistungspreissystem</t>
    </r>
    <r>
      <rPr>
        <b/>
        <vertAlign val="superscript"/>
        <sz val="12"/>
        <rFont val="Calibri"/>
        <family val="2"/>
        <scheme val="minor"/>
      </rPr>
      <t>2),3)</t>
    </r>
  </si>
  <si>
    <t>Jahresbenutzungsdauer 
&lt; 2.500 bn</t>
  </si>
  <si>
    <t>Jahresbenutzungsdauer 
&gt; 2.500 bn</t>
  </si>
  <si>
    <t>Entnahme aus:</t>
  </si>
  <si>
    <t>€ / kW * a</t>
  </si>
  <si>
    <t>ct / kWh</t>
  </si>
  <si>
    <t>HS/MS - NE 4 - Umspannung Hoch-/Mittelspannung</t>
  </si>
  <si>
    <r>
      <t>MS - NE 5 - Mittelspannung</t>
    </r>
    <r>
      <rPr>
        <vertAlign val="superscript"/>
        <sz val="10"/>
        <rFont val="Calibri"/>
        <family val="2"/>
        <scheme val="minor"/>
      </rPr>
      <t>4)</t>
    </r>
  </si>
  <si>
    <t>MS/NS - NE 6 - Umspannung Mittel-/Niederspannung</t>
  </si>
  <si>
    <t>NS - NE 7 - Niederspannung</t>
  </si>
  <si>
    <t>Preisblatt 2</t>
  </si>
  <si>
    <t>Netzentgelte für Kunden ohne Leistungsmessung</t>
  </si>
  <si>
    <t>geltende MwSt.:</t>
  </si>
  <si>
    <r>
      <t>Netzentgelte</t>
    </r>
    <r>
      <rPr>
        <b/>
        <vertAlign val="superscript"/>
        <sz val="12"/>
        <rFont val="Calibri"/>
        <family val="2"/>
        <scheme val="minor"/>
      </rPr>
      <t>3),5)</t>
    </r>
  </si>
  <si>
    <t>netto</t>
  </si>
  <si>
    <t>brutto</t>
  </si>
  <si>
    <t>€ / a</t>
  </si>
  <si>
    <r>
      <t xml:space="preserve">Kleinkunden </t>
    </r>
    <r>
      <rPr>
        <vertAlign val="superscript"/>
        <sz val="10"/>
        <rFont val="Calibri"/>
        <family val="2"/>
        <scheme val="minor"/>
      </rPr>
      <t>8)</t>
    </r>
  </si>
  <si>
    <r>
      <t>Elektrospeicherheizung</t>
    </r>
    <r>
      <rPr>
        <vertAlign val="superscript"/>
        <sz val="10"/>
        <rFont val="Calibri"/>
        <family val="2"/>
        <scheme val="minor"/>
      </rPr>
      <t>6)</t>
    </r>
  </si>
  <si>
    <r>
      <t>Wärmepumpen</t>
    </r>
    <r>
      <rPr>
        <vertAlign val="superscript"/>
        <sz val="10"/>
        <rFont val="Calibri"/>
        <family val="2"/>
        <scheme val="minor"/>
      </rPr>
      <t>6)</t>
    </r>
  </si>
  <si>
    <t>1)</t>
  </si>
  <si>
    <t>Zähleinrichtung (Drehstrom) mit Registrierung der 1/4-h-Leistungsmittelwerte</t>
  </si>
  <si>
    <t>2)</t>
  </si>
  <si>
    <t>In diesen Entgelten sind die Kosten für die vorgelagerten Netze, die Systemdienstleistungen und die bei der Energieübertragung entstehenden Netzverluste enthalten.</t>
  </si>
  <si>
    <t>3)</t>
  </si>
  <si>
    <t>Die Preise verstehen sich zuzüglich der Entgelte für:</t>
  </si>
  <si>
    <t>siehe auch:</t>
  </si>
  <si>
    <t>gesetzlich geltende Umsatzsteuer</t>
  </si>
  <si>
    <t>z.Zt. 19%</t>
  </si>
  <si>
    <t>Messstellenbetrieb inkl. Messung</t>
  </si>
  <si>
    <t>Konzessionsabgabe, KWK-Gesetz, §19-, § 18- und § 17-Umlage aufgrund gesetzlicher Verordnungen</t>
  </si>
  <si>
    <t>4)</t>
  </si>
  <si>
    <r>
      <t xml:space="preserve">Bei Entnahme elektrischer Energie aus Mittelspannung und Erfassung durch eine niederspannungsseitige Messeinrichtung wird ein pauschaler </t>
    </r>
    <r>
      <rPr>
        <b/>
        <sz val="10"/>
        <rFont val="Calibri"/>
        <family val="2"/>
        <scheme val="minor"/>
      </rPr>
      <t>Zuschlag in Höhe von 3 %</t>
    </r>
  </si>
  <si>
    <t>aufgrund der Transformatorenverluste erhoben. Dieser Zuschlag gilt sowohl für die Arbeits- als auch für die Leistungswerte.</t>
  </si>
  <si>
    <t>5)</t>
  </si>
  <si>
    <t>In den Entgelten (GP und AP) sind die Kosten für Netznutzung, die Systemdienstleistungen und die bei der Energieübertragung entstehenden Netzverluste enthalten.</t>
  </si>
  <si>
    <t>6)</t>
  </si>
  <si>
    <t>Die unterbrechbaren Entnahmestellen ohne Leistungsmessung werden auf Basis von TLP (temperaturabhängige Lastprofile) beliefert, eine Begrenzung auf die</t>
  </si>
  <si>
    <t>bekannten 100.000 kWh für SLP-Kunden kann bei diesen Kundengruppen überschritten werden. Die Abrechnung der Netznutzung erfolgt ausschließlich im NS-</t>
  </si>
  <si>
    <t xml:space="preserve"> </t>
  </si>
  <si>
    <t>7)</t>
  </si>
  <si>
    <t xml:space="preserve">Für den Eigenverbrauch der Gemeinde und die Straßenbeleuchtung wird der Kommunalrabatt gemäß § 3 Abs. 1 Nr. 1 KAV auf das Nettoentgelt i.H.v. 10% gewährt.  </t>
  </si>
  <si>
    <t>Die Höhe der fälligen Umsatzsteuer bemisst sich nach dem unrabattierten Nettoentgelt für Kleinkunden.</t>
  </si>
  <si>
    <t>Preisblatt 3</t>
  </si>
  <si>
    <r>
      <t>Monatsleistungssystem für Kunden mit registrierender Leistungsmessung</t>
    </r>
    <r>
      <rPr>
        <b/>
        <vertAlign val="superscript"/>
        <sz val="12"/>
        <color theme="1"/>
        <rFont val="Calibri"/>
        <family val="2"/>
        <scheme val="minor"/>
      </rPr>
      <t>1)</t>
    </r>
  </si>
  <si>
    <t>Für Kunden mit einer zeitlich begrenzten hohen Leistungsaufnahme, der eine signifikant geringere oder gar keine Leistungsaufnahme in der verbleibenden</t>
  </si>
  <si>
    <t>Die Anmeldung nimmt vor Abrechnungsbeginn der Netzkunde vor.</t>
  </si>
  <si>
    <r>
      <t>Monatsleistungspreissystem</t>
    </r>
    <r>
      <rPr>
        <b/>
        <vertAlign val="superscript"/>
        <sz val="12"/>
        <rFont val="Calibri"/>
        <family val="2"/>
        <scheme val="minor"/>
      </rPr>
      <t>2),3)</t>
    </r>
  </si>
  <si>
    <t>Monatsleistungspreissystem</t>
  </si>
  <si>
    <t>€ / kW * Monat</t>
  </si>
  <si>
    <t>MS - NE 5 - Mittelspannung</t>
  </si>
  <si>
    <t>Preisblatt 4</t>
  </si>
  <si>
    <r>
      <t>Reservenetzkapazität für Kunden mit registrierender Leistungsmessung</t>
    </r>
    <r>
      <rPr>
        <b/>
        <vertAlign val="superscript"/>
        <sz val="12"/>
        <color theme="1"/>
        <rFont val="Calibri"/>
        <family val="2"/>
        <scheme val="minor"/>
      </rPr>
      <t>1)</t>
    </r>
  </si>
  <si>
    <t>Die Zeiten eines Ausfalles einer Erzeugungsanlage kann ein Netzkunde beim Netzbetreiber durch die Bestellung einer Netzreservekapazität absichern. Die</t>
  </si>
  <si>
    <t>Höhe der Netzreserve kann i.d.R. bis zur Netto-Engpassleistung der Erzeugungsanlage durch den Netznutzer in Anspruch genommen werden. Die Abrechnung</t>
  </si>
  <si>
    <t>durch den Netzbetreiber erfolgt nach einem Jahr auf Basis der in Anspruch genommenen Zeit (in Stunden). Unterjährigkeiten sind nicht gestattet.</t>
  </si>
  <si>
    <r>
      <t>Reservenetzkapazität</t>
    </r>
    <r>
      <rPr>
        <b/>
        <vertAlign val="superscript"/>
        <sz val="12"/>
        <rFont val="Calibri"/>
        <family val="2"/>
        <scheme val="minor"/>
      </rPr>
      <t>3)</t>
    </r>
  </si>
  <si>
    <t>bis 200 h</t>
  </si>
  <si>
    <t>bis 400 h</t>
  </si>
  <si>
    <t>bis 600 h</t>
  </si>
  <si>
    <t>Preisblatt 5</t>
  </si>
  <si>
    <t>Entgelte für Blindstrom/Blindarbeit</t>
  </si>
  <si>
    <r>
      <t>Bei Kunden mit registrierender Leistungsmessung</t>
    </r>
    <r>
      <rPr>
        <vertAlign val="superscript"/>
        <sz val="8"/>
        <rFont val="Calibri"/>
        <family val="2"/>
        <scheme val="minor"/>
      </rPr>
      <t>1)</t>
    </r>
    <r>
      <rPr>
        <sz val="8"/>
        <rFont val="Calibri"/>
        <family val="2"/>
        <scheme val="minor"/>
      </rPr>
      <t xml:space="preserve"> wird die Blindarbeit separat erfasst.</t>
    </r>
  </si>
  <si>
    <t>Der Netzkunde hat dafür Sorge zu tragen, dass die festgelegten Grenzwerte gemäß den vertraglichen Regelungen eingehalten werden.</t>
  </si>
  <si>
    <r>
      <t>Blindstrom</t>
    </r>
    <r>
      <rPr>
        <b/>
        <vertAlign val="superscript"/>
        <sz val="12"/>
        <rFont val="Calibri"/>
        <family val="2"/>
        <scheme val="minor"/>
      </rPr>
      <t>4)</t>
    </r>
  </si>
  <si>
    <t>induktiv</t>
  </si>
  <si>
    <t>kapazitiv</t>
  </si>
  <si>
    <t>Entgelt</t>
  </si>
  <si>
    <t>cos ϕ (phi)</t>
  </si>
  <si>
    <t>Ct / kVarh</t>
  </si>
  <si>
    <t>&lt; 0,95</t>
  </si>
  <si>
    <t>&lt; 1,0</t>
  </si>
  <si>
    <t>Die Preise verstehen sich zuzüglich der Entgelte für die gesetzlich geltende Umsatzsteuer.</t>
  </si>
  <si>
    <t>Die Entgelte für Messeinrichtung gelten für:</t>
  </si>
  <si>
    <t>Preisblatt 6a</t>
  </si>
  <si>
    <r>
      <t>Entgelte für Messstellenbetrieb</t>
    </r>
    <r>
      <rPr>
        <b/>
        <vertAlign val="superscript"/>
        <sz val="12"/>
        <color theme="1"/>
        <rFont val="Calibri"/>
        <family val="2"/>
        <scheme val="minor"/>
      </rPr>
      <t>2)</t>
    </r>
    <r>
      <rPr>
        <b/>
        <sz val="12"/>
        <color theme="1"/>
        <rFont val="Calibri"/>
        <family val="2"/>
        <scheme val="minor"/>
      </rPr>
      <t xml:space="preserve"> inkl. Messung </t>
    </r>
    <r>
      <rPr>
        <b/>
        <u/>
        <sz val="12"/>
        <color theme="1"/>
        <rFont val="Calibri"/>
        <family val="2"/>
        <scheme val="minor"/>
      </rPr>
      <t>mit</t>
    </r>
    <r>
      <rPr>
        <b/>
        <sz val="12"/>
        <color theme="1"/>
        <rFont val="Calibri"/>
        <family val="2"/>
        <scheme val="minor"/>
      </rPr>
      <t xml:space="preserve"> registrierender Leistungsmessung</t>
    </r>
    <r>
      <rPr>
        <b/>
        <vertAlign val="superscript"/>
        <sz val="12"/>
        <color theme="1"/>
        <rFont val="Calibri"/>
        <family val="2"/>
        <scheme val="minor"/>
      </rPr>
      <t>1)</t>
    </r>
  </si>
  <si>
    <r>
      <t>Entgelte</t>
    </r>
    <r>
      <rPr>
        <b/>
        <vertAlign val="superscript"/>
        <sz val="12"/>
        <rFont val="Calibri"/>
        <family val="2"/>
        <scheme val="minor"/>
      </rPr>
      <t>4)</t>
    </r>
  </si>
  <si>
    <t>Messstellenbetrieb
inkl. Mess-DL</t>
  </si>
  <si>
    <t>Entgelt für Messung in … bzw. i. V. m.:</t>
  </si>
  <si>
    <t>Mittelspannung (einschl. HS/MS)</t>
  </si>
  <si>
    <t>Preisabschlag für kundenseitig gest. Wandler</t>
  </si>
  <si>
    <t>Niederspannung (einschl. MS/NS)</t>
  </si>
  <si>
    <t>Preisabschlag für kundenseitig gest. Kom.-einrichtung</t>
  </si>
  <si>
    <t>Preisblatt 6b</t>
  </si>
  <si>
    <r>
      <t>Entgelte für Messstellenbetrieb</t>
    </r>
    <r>
      <rPr>
        <b/>
        <vertAlign val="superscript"/>
        <sz val="12"/>
        <color theme="1"/>
        <rFont val="Calibri"/>
        <family val="2"/>
        <scheme val="minor"/>
      </rPr>
      <t>3)</t>
    </r>
    <r>
      <rPr>
        <b/>
        <sz val="12"/>
        <color theme="1"/>
        <rFont val="Calibri"/>
        <family val="2"/>
        <scheme val="minor"/>
      </rPr>
      <t xml:space="preserve"> inkl. Messung </t>
    </r>
    <r>
      <rPr>
        <b/>
        <u/>
        <sz val="12"/>
        <color theme="1"/>
        <rFont val="Calibri"/>
        <family val="2"/>
        <scheme val="minor"/>
      </rPr>
      <t>ohne</t>
    </r>
    <r>
      <rPr>
        <b/>
        <sz val="12"/>
        <color theme="1"/>
        <rFont val="Calibri"/>
        <family val="2"/>
        <scheme val="minor"/>
      </rPr>
      <t xml:space="preserve"> registrierende Leistungsmessung</t>
    </r>
    <r>
      <rPr>
        <b/>
        <vertAlign val="superscript"/>
        <sz val="12"/>
        <color theme="1"/>
        <rFont val="Calibri"/>
        <family val="2"/>
        <scheme val="minor"/>
      </rPr>
      <t>1)</t>
    </r>
  </si>
  <si>
    <t>Entgelt für Messung mit:</t>
  </si>
  <si>
    <t>Eintarifzählung</t>
  </si>
  <si>
    <t>Zweitarifzählung</t>
  </si>
  <si>
    <t>Wandlersatz</t>
  </si>
  <si>
    <t>Schaltgeräte</t>
  </si>
  <si>
    <t>Das Entgelt für den Messstellenbetrieb umfasst den Einbau, den Betrieb und die Wartung der Messeinrichtung sowie das Entgelt für die Messung (tägliche Ab- bzw. Auslesung)</t>
  </si>
  <si>
    <t>der Messeinrichtung in Verbindung mit der Datenweitergabe an berechtigte Dritte.</t>
  </si>
  <si>
    <t>Das Entgelt für den Messstellenbetrieb umfasst den Einbau, den Betrieb und die Wartung der Messeinrichtung sowie das Entgelt für die Messung (jährliche Ab- bzw. Auslesung)</t>
  </si>
  <si>
    <t>Weitere Messungen werden erneut abgerechnet (z.B: auf Kundenwunsch), ausgenommen sind Messungen aufgrund von Lieferantenwechseln (z.B. durch Ein- bzw. Auszug, usw.)</t>
  </si>
  <si>
    <t>Anschlussnetzebene</t>
  </si>
  <si>
    <t>Preissystem</t>
  </si>
  <si>
    <t>monatlich</t>
  </si>
  <si>
    <t>Reservenetzkapazität</t>
  </si>
  <si>
    <t>Anzahl Messstellen</t>
  </si>
  <si>
    <t>Netzentgelte für Kunden mit registrierender Leistungsmessung1)</t>
  </si>
  <si>
    <t>Monatsleistungssystem für Kunden mit registrierender Leistungsmessung1)</t>
  </si>
  <si>
    <t>Reservenetzkapazität für Kunden mit registrierender Leistungsmessung1)</t>
  </si>
  <si>
    <t>Entgelte für Messstellenbetrieb2) inkl. Messung mit registrierender Leistungsmessung1)</t>
  </si>
  <si>
    <t>Entgelte für Messstellenbetrieb3) inkl. Messung ohne registrierende Leistungsmessung1)</t>
  </si>
  <si>
    <t>RLM</t>
  </si>
  <si>
    <t>SLP</t>
  </si>
  <si>
    <t>Zeile NE</t>
  </si>
  <si>
    <t>Arbeitsplreis</t>
  </si>
  <si>
    <t>Entgelte für Messstellenbetrieb</t>
  </si>
  <si>
    <t>inkl. Messung</t>
  </si>
  <si>
    <t>MS - NE 5 - Mittelspannung mit NS-Messung</t>
  </si>
  <si>
    <t>Kleinkunden</t>
  </si>
  <si>
    <t>Netzentgelte</t>
  </si>
  <si>
    <t>Jahresleistungspreissystem</t>
  </si>
  <si>
    <t>Blindstrom</t>
  </si>
  <si>
    <t>Entgelte</t>
  </si>
  <si>
    <t>Berechnung Netznutzungsentgelte Strom 
ohne Leistungsmessung</t>
  </si>
  <si>
    <t>Messgruppe</t>
  </si>
  <si>
    <t>Zusatzgerät</t>
  </si>
  <si>
    <t>Spezifische Preise (netto)</t>
  </si>
  <si>
    <t>spezfischer Arbeitspreis</t>
  </si>
  <si>
    <t>ct/kWh</t>
  </si>
  <si>
    <t>Kunden mit Leistungsmessung</t>
  </si>
  <si>
    <t>Kunden ohne Leistungsmessung</t>
  </si>
  <si>
    <t>Preisblatt 5a</t>
  </si>
  <si>
    <t>Preisblatt 5b</t>
  </si>
  <si>
    <t>Preisblatt 5a &amp; 5b</t>
  </si>
  <si>
    <t>Preisblatt 6</t>
  </si>
  <si>
    <t>--&gt; Preisblatt 5a</t>
  </si>
  <si>
    <t>--&gt; Preisblatt 5b</t>
  </si>
  <si>
    <t>Wandler kundenseitig gestellt?</t>
  </si>
  <si>
    <t>ja</t>
  </si>
  <si>
    <t>nein</t>
  </si>
  <si>
    <t>Wandlersatz und Schaltgerät</t>
  </si>
  <si>
    <t>Netze Hechingen GmbH &amp; Co. KG</t>
  </si>
  <si>
    <t>Netz und durch das sogenannte Lastprofilverfahren für unterbrechbare Verbrauchseinrichtungen (uVE) der Netze Hechingen GmbH &amp; Co. KG</t>
  </si>
  <si>
    <t>EDL21</t>
  </si>
  <si>
    <t>Preisblätter 1 - 6 für die Netznutzung (Strom) im Netzgebiet der Netze Hechingen GmbH &amp; Co.KG</t>
  </si>
  <si>
    <t>Preisblatt 2a</t>
  </si>
  <si>
    <t>Netzentgelte für steuerbare Verbrauchseinrichtungen gemäß § 14a EnWG nach Modul 1</t>
  </si>
  <si>
    <t>Folgende Voraussetzungen sind für eine Vereinbarung zur netzorietierten Steuerung gemäß § 14a EnWG bei steuerbaren Verbrauchs-
einrichtungen nach Abrechnungsmodul 1 einzuhalten: 
• bestehender Netznutzungsvertrag zwischen Netzbetreiber und Lieferant oder Letztverbraucher 
• technische Möglichkeit zur Reduzierung des netzwirksamen Leistungsbezugs der Verbrauchseinrichtung durch den Netzbetreiber 
   zur Netzentlastung
Zu steuerbaren Verbrauchseinrichtungen gehören Elektro-Wärmepumpen, nicht öffentliche Ladepunkte für Elektromobile, Anlagen zur 
Raumkühlung und Stromspeicher hinsichtlich des Stromverbrauchs (Einspeicherung) mit einem max. Leistungsbezug von mehr als 4,2 kW.
Die Höhe der pauschalen Netzentgeltreduzierung nach Modul 1 darf das Netzentgelt, welches vom Betreiber ohne pauschale Reduzierung an 
dem Zählpunkt zu entrichten wäre, nicht übersteigen (negative Netzentgelte sind nicht möglich). Die Netzentgeltreduzierung wird jährlich 
gewährt.
Pauschale Netzentgeltreduzierung für Betreiber einer steuerbaren Verbrauchseinrichtungen gem. Modul 1:</t>
  </si>
  <si>
    <r>
      <t xml:space="preserve">pauschale Reduzierung </t>
    </r>
    <r>
      <rPr>
        <b/>
        <vertAlign val="superscript"/>
        <sz val="12"/>
        <rFont val="Calibri"/>
        <family val="2"/>
        <scheme val="minor"/>
      </rPr>
      <t>1)</t>
    </r>
  </si>
  <si>
    <t>Netto 
(€/a)</t>
  </si>
  <si>
    <t>Brutto
(€/a)</t>
  </si>
  <si>
    <r>
      <rPr>
        <u/>
        <sz val="10"/>
        <color theme="1"/>
        <rFont val="Calibri"/>
        <family val="2"/>
        <scheme val="minor"/>
      </rPr>
      <t>Pauschale Netzentgeltreduzierung</t>
    </r>
    <r>
      <rPr>
        <sz val="10"/>
        <color theme="1"/>
        <rFont val="Calibri"/>
        <family val="2"/>
        <scheme val="minor"/>
      </rPr>
      <t xml:space="preserve"> =</t>
    </r>
  </si>
  <si>
    <t>(Kosten iMS vgl. MsbG)</t>
  </si>
  <si>
    <t>+</t>
  </si>
  <si>
    <t>(Kosten für die Steuerbox vgl. MsbG)</t>
  </si>
  <si>
    <t>[3.750 kWh/a x AP x 0,2 (Stabilitätsprämie)]</t>
  </si>
  <si>
    <t>(NS ohne Lastgangmessung)</t>
  </si>
  <si>
    <t>Maximale Reduzierung =</t>
  </si>
  <si>
    <t>€/a</t>
  </si>
  <si>
    <t>Über den Installateur bzw. einen Energiedienstleister kann vor Ort die Verbrauchseinrichtung genau analysiert werden, welche Aufwendungen / Kosten auf den Kunden zukommen. 
Die Kosten für vorgelagerte Netzebenen, Abrechnung, Netzinfrastruktur, Bereitstellung der Systemdienstleistungen und Deckung der Übertragungsverluste sind in den Netzentgelten enthalten.</t>
  </si>
  <si>
    <t>1) Die Preise verstehen sich zuzüglich der Entgelte für:</t>
  </si>
  <si>
    <t xml:space="preserve">       gesetzlich geltende Umsatzsteuer</t>
  </si>
  <si>
    <t xml:space="preserve">       Messstellenbetrieb inkl. Messung</t>
  </si>
  <si>
    <r>
      <rPr>
        <b/>
        <sz val="10"/>
        <color theme="1"/>
        <rFont val="Calibri"/>
        <family val="2"/>
        <scheme val="minor"/>
      </rPr>
      <t>Hinweis:</t>
    </r>
    <r>
      <rPr>
        <sz val="10"/>
        <color theme="1"/>
        <rFont val="Calibri"/>
        <family val="2"/>
        <scheme val="minor"/>
      </rPr>
      <t xml:space="preserve"> Das Gesamtentgelt für die 
Entnahmestelle kann nicht unter 0 € sinken!</t>
    </r>
  </si>
  <si>
    <t>Preisblatt 2b</t>
  </si>
  <si>
    <t>Netzentgelte für steuerbare Verbrauchseinrichtungen gemäß § 14a EnWG nach Modul 2</t>
  </si>
  <si>
    <t>Folgende Voraussetzungen sind für eine Vereinbarung zur netzorientierten Steuerung gemäß § 14a EnWG bei steuerbaren Verbrauchs-
einrichtungen nach Abrechnungsmodul 2 einzuhalten: 
• bestehender Netznutzungsvertrag zwischen Netzbetreiber und Lieferant oder Letztverbraucher 
• technische Möglichkeit zur Reduzierung des netzwirksamen Leistungsbezugs der Verbrauchseinrichtung durch 
   den Netzbetreiber zur Netzentlastung 
• steuerbare Verbrauchseinrichtung besitzt einen separaten Zähler und technischen Zählpunkt 
Zu steuerbaren Verbrauchseinrichtungen gehören Elektro-Wärmepumpen, nicht öffentliche Ladepunkte für Elektromobile, Anlagen zur 
Raumkühlung und Stromspeicher hinsichtlich des Stromverbrauchs (Einspeicherung) mit einem max. Leistungsbezug von mehr als 4,2 kW.
Bei Wahl des Moduls 2 erfolgt eine prozentuale Reduzierung des Arbeitspreises für den Verbrauch der steuerbaren Verbrauchseinrichtung.
Netzentgelte für Entnahmestellen mit steuerbaren Verbrauchseinrichtungen gem. Modul 2:</t>
  </si>
  <si>
    <r>
      <t xml:space="preserve">prozentuale Reduzierung </t>
    </r>
    <r>
      <rPr>
        <b/>
        <vertAlign val="superscript"/>
        <sz val="12"/>
        <rFont val="Calibri"/>
        <family val="2"/>
        <scheme val="minor"/>
      </rPr>
      <t>1)</t>
    </r>
  </si>
  <si>
    <t>Steuerbare Verbrauchseinrichtungen nach § 14a EnWG</t>
  </si>
  <si>
    <t>Über den Installateur bzw. einen Energiedienstleister kann vor Ort die Verbrauchseinrichtung genau analysiert werden, welche Aufwendungen / 
Kosten auf den Kunden zukommen. 
Die Kosten für vorgelagerte Netzebenen, Abrechnung, Netzinfrastruktur, Bereitstellung der Systemdienstleistungen und Deckung der 
Übertragungsverluste sind in den Netzentgelten enthalten.</t>
  </si>
  <si>
    <t>Preisblatt 2a &amp; 2b Netzentgelte für steuerbare Verbrauchseinrichtungen nach §14a EnWG</t>
  </si>
  <si>
    <t>pauschale Reduzierung</t>
  </si>
  <si>
    <t>prozentuale Reduzierung</t>
  </si>
  <si>
    <t>Inbetriebnahme</t>
  </si>
  <si>
    <t>vor dem 01.01.2024</t>
  </si>
  <si>
    <t>ab dem 01.01.2024</t>
  </si>
  <si>
    <t>bitte auswählen</t>
  </si>
  <si>
    <t>Entgelte für 2. Messstellenbetrieb mit iMs</t>
  </si>
  <si>
    <t>Auswahl iMS</t>
  </si>
  <si>
    <t>Netzentgelte für steuerbare
Verbrauchseinrichtungen nach §14a EnWG</t>
  </si>
  <si>
    <t>Anlage nach §14a EnWG steuerbar?</t>
  </si>
  <si>
    <t>seperate Messung für steuerbare 
Verbrauchseinrichtung nach §14a EnWG</t>
  </si>
  <si>
    <t>Preisblatt 2c</t>
  </si>
  <si>
    <t>Netzentgelte für steuerbare Verbrauchseinrichtungen gemäß § 14a EnWG nach Modul 3</t>
  </si>
  <si>
    <t>Folgende Voraussetzungen sind für eine Vereinbarung zur netzorientierten Steuerung gemäß § 14a EnWG bei steuerbaren Verbrauchseinrichtungen 
nach Abrechnungsmodul 3 einzuhalten: 
Das Modul 3 steht Anschlussnutzern, die keine RLM-Kunden sind, einzig in Kombination mit Modul 1 zur Verfügung. Zudem muss ein intelligentes 
Messsystem vorhanden sein. 
Die Zeitfenster mit den drei Netzentgelttarifen werden kalenderjährlich festgelegt und gelten für das gesamte Netzgebiet. Der Gültigkeitszeitraum
von Modul 3 darf auf einzelne Quartale beschränkt werden, muss aber in mindestens zwei Quartalen eines Jahres abgerechnet werden. 
Gemäß der Festlegung BK8-22-010-A erfolgt die Abrechnung von Modul 3 erstmalig ab dem 01.04.2025. 
Netzentgelte für Entnahmestellen mit steuerbaren Verbrauchseinrichtungen gem. Modul 3:</t>
  </si>
  <si>
    <t>Gültigkeit der 3 Tarifstufen</t>
  </si>
  <si>
    <t>Quartale</t>
  </si>
  <si>
    <t>01.01.-31.03.</t>
  </si>
  <si>
    <t>01.04.-30.06.</t>
  </si>
  <si>
    <t>01.07.-30.09.</t>
  </si>
  <si>
    <t>01.10.-31.12.</t>
  </si>
  <si>
    <r>
      <t>zeitvariable Netzentgelte</t>
    </r>
    <r>
      <rPr>
        <b/>
        <vertAlign val="superscript"/>
        <sz val="12"/>
        <rFont val="Calibri"/>
        <family val="2"/>
        <scheme val="minor"/>
      </rPr>
      <t>1)</t>
    </r>
  </si>
  <si>
    <t>Uhrzeiten</t>
  </si>
  <si>
    <t>Standardtarif</t>
  </si>
  <si>
    <t>06:15 - 16:30
21:15 - 00:00</t>
  </si>
  <si>
    <t>Hochtarif</t>
  </si>
  <si>
    <t>16:45 - 21:00</t>
  </si>
  <si>
    <t>Niedrigtarif</t>
  </si>
  <si>
    <t>00:15 - 06:00</t>
  </si>
  <si>
    <t>Preisblätter 1 - 6 für die Netznutzung (Strom) im Netzgebiet der Netze Hechingen GmbH &amp; Co. KG</t>
  </si>
  <si>
    <t>Konzessionsabgabe, KWK-Gesetz, §19- und § 17-Umlage aufgrund gesetzlicher Verordnungen</t>
  </si>
  <si>
    <r>
      <t>Konzessionsabgabe und gesetzliche Umlagen</t>
    </r>
    <r>
      <rPr>
        <b/>
        <vertAlign val="superscript"/>
        <sz val="12"/>
        <color theme="1"/>
        <rFont val="Calibri"/>
        <family val="2"/>
        <scheme val="minor"/>
      </rPr>
      <t>1,2)</t>
    </r>
  </si>
  <si>
    <t>Konzessionsabgabe nach Konzessionsabgabeverordnung (KAV)</t>
  </si>
  <si>
    <t>in Gemeinden bis 
… Einwohner</t>
  </si>
  <si>
    <t>Abgabe in
ct/kWh</t>
  </si>
  <si>
    <t>Abgabe in
ct/kWh2)</t>
  </si>
  <si>
    <t>in Gemeinden über 
… Einwohner</t>
  </si>
  <si>
    <t>Strom, bei sonstigen Tariflieferungen der nicht als Schwachlaststrom geliefert wird</t>
  </si>
  <si>
    <t>Strom, bei sonstigen Tariflieferungen der als Schwachlaststrom geliefert wird</t>
  </si>
  <si>
    <r>
      <t>Sondervertragskunden (mit registrierender Leistungsmessung</t>
    </r>
    <r>
      <rPr>
        <vertAlign val="superscript"/>
        <sz val="8"/>
        <rFont val="Calibri"/>
        <family val="2"/>
        <scheme val="minor"/>
      </rPr>
      <t>4)</t>
    </r>
    <r>
      <rPr>
        <sz val="8"/>
        <rFont val="Calibri"/>
        <family val="2"/>
        <scheme val="minor"/>
      </rPr>
      <t>)</t>
    </r>
  </si>
  <si>
    <t>---</t>
  </si>
  <si>
    <t>Umlage in ct/kWh</t>
  </si>
  <si>
    <t>Offshore-Netzumlage nach § 17f Energiewirtschaftsgesetz (EnWG)</t>
  </si>
  <si>
    <r>
      <t xml:space="preserve">in der jeweils veröffentlichten Höhe </t>
    </r>
    <r>
      <rPr>
        <vertAlign val="superscript"/>
        <sz val="11"/>
        <rFont val="Calibri"/>
        <family val="2"/>
        <scheme val="minor"/>
      </rPr>
      <t>3)</t>
    </r>
  </si>
  <si>
    <t xml:space="preserve">Umlage nach § 19 Abs. 2 Stromnetzentgeltverordnung (StromNEV) </t>
  </si>
  <si>
    <t xml:space="preserve">KWKG-Umlage nach §§ 26-29 Kraft-Wärme-Kopplungsgesetz (KWKG) </t>
  </si>
  <si>
    <r>
      <t>in der jeweils veröffentlichten Höhe</t>
    </r>
    <r>
      <rPr>
        <vertAlign val="superscript"/>
        <sz val="11"/>
        <rFont val="Calibri"/>
        <family val="2"/>
        <scheme val="minor"/>
      </rPr>
      <t xml:space="preserve"> 3)</t>
    </r>
  </si>
  <si>
    <t xml:space="preserve">Alle aufgeführten Preise sind Nettopreise und verstehen sich zuzüglich der gesetzlich geltenden Umsatzsteuer </t>
  </si>
  <si>
    <t>Die Konzessionsabgaben und die Umlagen sind in den Netzentgelten der Preisblätter 1 bis 5  nicht enthalten und werden zusätzlich berechnet.</t>
  </si>
  <si>
    <t>Die Höhe der aktuell geltenden gesetzlichen Umlagen sowie weiterführende Informationen zu den Umlagen können der gemeinsamen Internetplattform 
der deutschen Übertragungsnetzbetreiber www.netztransparenz.de entnommen werden.</t>
  </si>
  <si>
    <t>Diese Auflistung dient nur zur Information und erhebt keinen Anspruch auf Vollständigkeit und Richtigkeit.</t>
  </si>
  <si>
    <t xml:space="preserve">       Konzessionsabgabe, KWK-Gesetz, §19- und § 17-Umlage aufgrund gesetzlicher Verordnungen</t>
  </si>
  <si>
    <t>Mittelspannung (einschl. HS/MS) ohne Wandler</t>
  </si>
  <si>
    <t>Mittelspannungswandler</t>
  </si>
  <si>
    <t>Niederspannung (einschl. MS/NS) ohne Wandler</t>
  </si>
  <si>
    <t>Niederspannungswandler</t>
  </si>
  <si>
    <t>15.10.2025</t>
  </si>
  <si>
    <t>vorläufiges Preisblatt 2026 der Netznutzungsentgelte der Netze Hechingen GmbH &amp; Co.KG - Stand: 15.10.2025</t>
  </si>
  <si>
    <t>Beispiel:</t>
  </si>
  <si>
    <t>06:15 - 16:30 Uhr bedeutet Messwerte von 06:00:01 Uhr bis 16:30:00 Uhr</t>
  </si>
  <si>
    <t>Pauschalanlage</t>
  </si>
  <si>
    <t>Zeit gegenübersteht, bietet die Netze Hechingen GmbH &amp; Co. KG diese Alternative zum Jahresleistungspreissystem (Preisblatt 1) an.</t>
  </si>
  <si>
    <t>Elektrospeicherheizung (bis 31.12.2023)</t>
  </si>
  <si>
    <t>Wärmepumpen (bis 31.12.2023)</t>
  </si>
  <si>
    <t>moderne Messeinrichtung</t>
  </si>
  <si>
    <t>intelligentes Messystem bis 10000 kWh</t>
  </si>
  <si>
    <t>intelligentes Messystem bis 20000 kWh</t>
  </si>
  <si>
    <t>intelligentes Messystem bis 50000 kWh</t>
  </si>
  <si>
    <t>intelligentes Messystem bis 100000 kWh</t>
  </si>
  <si>
    <t>intelligentes Messystem bis 6000 kWh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</si>
</sst>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164" formatCode="_-* #,##0.00\ _€_-;\-* #,##0.00\ _€_-;_-* &quot;-&quot;??\ _€_-;_-@_-"/>
    <numFmt numFmtId="165" formatCode="_-* #,##0\ _€_-;\-* #,##0\ _€_-;_-* &quot;-&quot;??\ _€_-;_-@_-"/>
    <numFmt numFmtId="166" formatCode="_-* #,##0.0000\ _€_-;\-* #,##0.0000\ _€_-;_-* &quot;-&quot;??\ _€_-;_-@_-"/>
    <numFmt numFmtId="167" formatCode="#,##0_ ;\-#,##0\ "/>
    <numFmt numFmtId="168" formatCode="0.000"/>
  </numFmts>
  <fonts count="35"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b/>
      <sz val="14"/>
      <color theme="0"/>
      <name val="Calibri"/>
      <family val="2"/>
      <scheme val="minor"/>
    </font>
    <font>
      <b/>
      <sz val="11"/>
      <color theme="1"/>
      <name val="Calibri"/>
      <family val="2"/>
      <scheme val="minor"/>
    </font>
    <font>
      <u val="singleAccounting"/>
      <sz val="11"/>
      <color theme="1"/>
      <name val="Calibri"/>
      <family val="2"/>
      <scheme val="minor"/>
    </font>
    <font>
      <b/>
      <u val="singleAccounting"/>
      <sz val="11"/>
      <color theme="1"/>
      <name val="Calibri"/>
      <family val="2"/>
      <scheme val="minor"/>
    </font>
    <font>
      <b/>
      <sz val="14"/>
      <color theme="1"/>
      <name val="Calibri"/>
      <family val="2"/>
      <scheme val="minor"/>
    </font>
    <font>
      <sz val="10"/>
      <name val="Arial"/>
      <family val="2"/>
    </font>
    <font>
      <b/>
      <sz val="12"/>
      <name val="Calibri"/>
      <family val="2"/>
      <scheme val="minor"/>
    </font>
    <font>
      <sz val="10"/>
      <name val="Calibri"/>
      <family val="2"/>
      <scheme val="minor"/>
    </font>
    <font>
      <b/>
      <sz val="10"/>
      <name val="Calibri"/>
      <family val="2"/>
      <scheme val="minor"/>
    </font>
    <font>
      <sz val="8"/>
      <name val="Calibri"/>
      <family val="2"/>
      <scheme val="minor"/>
    </font>
    <font>
      <sz val="11"/>
      <name val="Calibri"/>
      <family val="2"/>
      <scheme val="minor"/>
    </font>
    <font>
      <b/>
      <sz val="11"/>
      <name val="Calibri"/>
      <family val="2"/>
      <scheme val="minor"/>
    </font>
    <font>
      <sz val="11"/>
      <color rgb="FFFF0000"/>
      <name val="Calibri"/>
      <family val="2"/>
      <scheme val="minor"/>
    </font>
    <font>
      <sz val="10"/>
      <color theme="1"/>
      <name val="Calibri"/>
      <family val="2"/>
      <scheme val="minor"/>
    </font>
    <font>
      <b/>
      <sz val="12"/>
      <color theme="1"/>
      <name val="Calibri"/>
      <family val="2"/>
      <scheme val="minor"/>
    </font>
    <font>
      <b/>
      <vertAlign val="superscript"/>
      <sz val="12"/>
      <color theme="1"/>
      <name val="Calibri"/>
      <family val="2"/>
      <scheme val="minor"/>
    </font>
    <font>
      <b/>
      <vertAlign val="superscript"/>
      <sz val="12"/>
      <name val="Calibri"/>
      <family val="2"/>
      <scheme val="minor"/>
    </font>
    <font>
      <sz val="8"/>
      <name val="Arial"/>
      <family val="2"/>
    </font>
    <font>
      <vertAlign val="superscript"/>
      <sz val="10"/>
      <name val="Calibri"/>
      <family val="2"/>
      <scheme val="minor"/>
    </font>
    <font>
      <sz val="8"/>
      <color theme="1"/>
      <name val="Calibri"/>
      <family val="2"/>
      <scheme val="minor"/>
    </font>
    <font>
      <sz val="10"/>
      <color theme="0" tint="-0.249977111117893"/>
      <name val="Calibri"/>
      <family val="2"/>
      <scheme val="minor"/>
    </font>
    <font>
      <vertAlign val="superscript"/>
      <sz val="8"/>
      <name val="Calibri"/>
      <family val="2"/>
      <scheme val="minor"/>
    </font>
    <font>
      <sz val="8"/>
      <color theme="0" tint="-0.249977111117893"/>
      <name val="Calibri"/>
      <family val="2"/>
      <scheme val="minor"/>
    </font>
    <font>
      <b/>
      <u/>
      <sz val="12"/>
      <color theme="1"/>
      <name val="Calibri"/>
      <family val="2"/>
      <scheme val="minor"/>
    </font>
    <font>
      <sz val="10"/>
      <color rgb="FFFF0000"/>
      <name val="Calibri"/>
      <family val="2"/>
      <scheme val="minor"/>
    </font>
    <font>
      <b/>
      <sz val="10"/>
      <color theme="1"/>
      <name val="Calibri"/>
      <family val="2"/>
      <scheme val="minor"/>
    </font>
    <font>
      <u/>
      <sz val="10"/>
      <color theme="1"/>
      <name val="Calibri"/>
      <family val="2"/>
      <scheme val="minor"/>
    </font>
    <font>
      <vertAlign val="superscript"/>
      <sz val="11"/>
      <name val="Calibri"/>
      <family val="2"/>
      <scheme val="minor"/>
    </font>
    <font>
      <vertAlign val="superscript"/>
      <sz val="10"/>
      <color rgb="FFFF0000"/>
      <name val="Calibri"/>
      <family val="2"/>
      <scheme val="minor"/>
    </font>
    <font>
      <b/>
      <sz val="8"/>
      <name val="Calibri"/>
      <family val="2"/>
      <scheme val="minor"/>
    </font>
    <font>
      <b/>
      <sz val="8"/>
      <color theme="1"/>
      <name val="Calibri"/>
      <family val="2"/>
      <scheme val="minor"/>
    </font>
  </fonts>
  <fills count="6">
    <fill>
      <patternFill patternType="none"/>
    </fill>
    <fill>
      <patternFill patternType="gray125"/>
    </fill>
    <fill>
      <patternFill patternType="solid">
        <fgColor rgb="FF0070C0"/>
        <bgColor indexed="64"/>
      </patternFill>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s>
  <borders count="50">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indexed="64"/>
      </left>
      <right/>
      <top/>
      <bottom/>
      <diagonal/>
    </border>
    <border>
      <left/>
      <right style="thin">
        <color indexed="64"/>
      </right>
      <top/>
      <bottom/>
      <diagonal/>
    </border>
    <border>
      <left style="thin">
        <color indexed="64"/>
      </left>
      <right style="thin">
        <color theme="0"/>
      </right>
      <top/>
      <bottom style="thin">
        <color theme="0"/>
      </bottom>
      <diagonal/>
    </border>
    <border>
      <left style="thin">
        <color theme="0"/>
      </left>
      <right style="thin">
        <color theme="0"/>
      </right>
      <top/>
      <bottom style="thin">
        <color theme="0"/>
      </bottom>
      <diagonal/>
    </border>
    <border>
      <left style="thin">
        <color indexed="64"/>
      </left>
      <right style="thin">
        <color theme="0"/>
      </right>
      <top/>
      <bottom style="thin">
        <color indexed="64"/>
      </bottom>
      <diagonal/>
    </border>
    <border>
      <left style="thin">
        <color theme="0"/>
      </left>
      <right style="thin">
        <color theme="0"/>
      </right>
      <top/>
      <bottom style="thin">
        <color indexed="64"/>
      </bottom>
      <diagonal/>
    </border>
    <border>
      <left style="thin">
        <color theme="0"/>
      </left>
      <right style="thin">
        <color indexed="64"/>
      </right>
      <top/>
      <bottom style="thin">
        <color indexed="64"/>
      </bottom>
      <diagonal/>
    </border>
    <border>
      <left style="thin">
        <color theme="0"/>
      </left>
      <right style="thin">
        <color indexed="64"/>
      </right>
      <top/>
      <bottom style="thin">
        <color theme="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theme="0"/>
      </left>
      <right/>
      <top style="thin">
        <color indexed="64"/>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thin">
        <color indexed="64"/>
      </left>
      <right/>
      <top style="thin">
        <color indexed="64"/>
      </top>
      <bottom style="thin">
        <color theme="0"/>
      </bottom>
      <diagonal/>
    </border>
    <border>
      <left/>
      <right style="thin">
        <color indexed="64"/>
      </right>
      <top style="thin">
        <color indexed="64"/>
      </top>
      <bottom style="thin">
        <color theme="0"/>
      </bottom>
      <diagonal/>
    </border>
    <border>
      <left style="thin">
        <color indexed="64"/>
      </left>
      <right/>
      <top style="thin">
        <color theme="0"/>
      </top>
      <bottom style="thin">
        <color indexed="64"/>
      </bottom>
      <diagonal/>
    </border>
    <border>
      <left/>
      <right style="thin">
        <color indexed="64"/>
      </right>
      <top style="thin">
        <color theme="0"/>
      </top>
      <bottom style="thin">
        <color indexed="64"/>
      </bottom>
      <diagonal/>
    </border>
    <border>
      <left/>
      <right style="thin">
        <color theme="0"/>
      </right>
      <top style="thin">
        <color indexed="64"/>
      </top>
      <bottom style="thin">
        <color theme="0"/>
      </bottom>
      <diagonal/>
    </border>
    <border>
      <left style="thin">
        <color indexed="64"/>
      </left>
      <right style="thin">
        <color theme="0"/>
      </right>
      <top style="thin">
        <color indexed="64"/>
      </top>
      <bottom style="thin">
        <color theme="0" tint="-0.14996795556505021"/>
      </bottom>
      <diagonal/>
    </border>
    <border>
      <left style="thin">
        <color indexed="64"/>
      </left>
      <right style="thin">
        <color theme="0"/>
      </right>
      <top style="thin">
        <color theme="0" tint="-0.14996795556505021"/>
      </top>
      <bottom style="thin">
        <color theme="0" tint="-0.14996795556505021"/>
      </bottom>
      <diagonal/>
    </border>
    <border>
      <left/>
      <right style="thin">
        <color theme="0"/>
      </right>
      <top/>
      <bottom style="thin">
        <color indexed="64"/>
      </bottom>
      <diagonal/>
    </border>
    <border>
      <left style="thin">
        <color indexed="64"/>
      </left>
      <right style="thin">
        <color indexed="64"/>
      </right>
      <top/>
      <bottom style="thin">
        <color theme="0"/>
      </bottom>
      <diagonal/>
    </border>
  </borders>
  <cellStyleXfs count="5">
    <xf numFmtId="0" fontId="0" fillId="0" borderId="0"/>
    <xf numFmtId="164" fontId="1" fillId="0" borderId="0" applyFont="0" applyFill="0" applyBorder="0" applyAlignment="0" applyProtection="0"/>
    <xf numFmtId="0" fontId="9" fillId="0" borderId="0"/>
    <xf numFmtId="44" fontId="1" fillId="0" borderId="0" applyFont="0" applyFill="0" applyBorder="0" applyAlignment="0" applyProtection="0"/>
    <xf numFmtId="44" fontId="1" fillId="0" borderId="0" applyFont="0" applyFill="0" applyBorder="0" applyAlignment="0" applyProtection="0"/>
  </cellStyleXfs>
  <cellXfs count="349">
    <xf numFmtId="0" fontId="0" fillId="0" borderId="0" xfId="0"/>
    <xf numFmtId="0" fontId="0" fillId="4" borderId="0" xfId="0" applyFill="1" applyProtection="1">
      <protection hidden="1"/>
    </xf>
    <xf numFmtId="0" fontId="2" fillId="2" borderId="0" xfId="0" applyFont="1" applyFill="1" applyProtection="1">
      <protection hidden="1"/>
    </xf>
    <xf numFmtId="0" fontId="3" fillId="2" borderId="0" xfId="0" applyFont="1" applyFill="1" applyProtection="1">
      <protection hidden="1"/>
    </xf>
    <xf numFmtId="0" fontId="0" fillId="4" borderId="0" xfId="0" applyFill="1" applyAlignment="1" applyProtection="1">
      <alignment horizontal="right"/>
      <protection hidden="1"/>
    </xf>
    <xf numFmtId="0" fontId="5" fillId="4" borderId="0" xfId="0" applyFont="1" applyFill="1" applyProtection="1">
      <protection hidden="1"/>
    </xf>
    <xf numFmtId="0" fontId="5" fillId="4" borderId="0" xfId="0" applyFont="1" applyFill="1" applyAlignment="1" applyProtection="1">
      <alignment horizontal="center"/>
      <protection hidden="1"/>
    </xf>
    <xf numFmtId="164" fontId="0" fillId="4" borderId="0" xfId="0" applyNumberFormat="1" applyFill="1" applyProtection="1">
      <protection hidden="1"/>
    </xf>
    <xf numFmtId="0" fontId="5" fillId="4" borderId="0" xfId="0" applyFont="1" applyFill="1" applyAlignment="1" applyProtection="1">
      <alignment wrapText="1"/>
      <protection hidden="1"/>
    </xf>
    <xf numFmtId="165" fontId="0" fillId="4" borderId="0" xfId="1" applyNumberFormat="1" applyFont="1" applyFill="1" applyProtection="1">
      <protection hidden="1"/>
    </xf>
    <xf numFmtId="164" fontId="6" fillId="4" borderId="0" xfId="0" applyNumberFormat="1" applyFont="1" applyFill="1" applyProtection="1">
      <protection hidden="1"/>
    </xf>
    <xf numFmtId="164" fontId="5" fillId="4" borderId="0" xfId="0" applyNumberFormat="1" applyFont="1" applyFill="1" applyProtection="1">
      <protection hidden="1"/>
    </xf>
    <xf numFmtId="164" fontId="7" fillId="4" borderId="0" xfId="0" applyNumberFormat="1" applyFont="1" applyFill="1" applyProtection="1">
      <protection hidden="1"/>
    </xf>
    <xf numFmtId="0" fontId="0" fillId="3" borderId="0" xfId="0" applyFill="1" applyAlignment="1" applyProtection="1">
      <alignment horizontal="center"/>
      <protection locked="0"/>
    </xf>
    <xf numFmtId="0" fontId="14" fillId="4" borderId="0" xfId="0" applyFont="1" applyFill="1" applyProtection="1">
      <protection hidden="1"/>
    </xf>
    <xf numFmtId="0" fontId="15" fillId="4" borderId="0" xfId="0" applyFont="1" applyFill="1" applyProtection="1">
      <protection hidden="1"/>
    </xf>
    <xf numFmtId="164" fontId="14" fillId="4" borderId="0" xfId="1" applyFont="1" applyFill="1" applyProtection="1">
      <protection hidden="1"/>
    </xf>
    <xf numFmtId="0" fontId="15" fillId="4" borderId="0" xfId="0" applyFont="1" applyFill="1" applyAlignment="1" applyProtection="1">
      <alignment horizontal="center"/>
      <protection hidden="1"/>
    </xf>
    <xf numFmtId="164" fontId="14" fillId="4" borderId="0" xfId="0" applyNumberFormat="1" applyFont="1" applyFill="1" applyProtection="1">
      <protection hidden="1"/>
    </xf>
    <xf numFmtId="0" fontId="14" fillId="4" borderId="0" xfId="0" applyFont="1" applyFill="1" applyAlignment="1" applyProtection="1">
      <alignment horizontal="center"/>
      <protection hidden="1"/>
    </xf>
    <xf numFmtId="4" fontId="14" fillId="4" borderId="0" xfId="0" applyNumberFormat="1" applyFont="1" applyFill="1" applyProtection="1">
      <protection hidden="1"/>
    </xf>
    <xf numFmtId="0" fontId="15" fillId="4" borderId="6" xfId="0" applyFont="1" applyFill="1" applyBorder="1" applyProtection="1">
      <protection hidden="1"/>
    </xf>
    <xf numFmtId="0" fontId="15" fillId="4" borderId="6" xfId="0" applyFont="1" applyFill="1" applyBorder="1" applyAlignment="1" applyProtection="1">
      <alignment horizontal="center"/>
      <protection hidden="1"/>
    </xf>
    <xf numFmtId="0" fontId="14" fillId="4" borderId="6" xfId="0" applyFont="1" applyFill="1" applyBorder="1" applyProtection="1">
      <protection hidden="1"/>
    </xf>
    <xf numFmtId="0" fontId="14" fillId="4" borderId="6" xfId="0" applyFont="1" applyFill="1" applyBorder="1" applyAlignment="1" applyProtection="1">
      <alignment horizontal="center"/>
      <protection hidden="1"/>
    </xf>
    <xf numFmtId="0" fontId="14" fillId="4" borderId="5" xfId="0" applyFont="1" applyFill="1" applyBorder="1" applyProtection="1">
      <protection hidden="1"/>
    </xf>
    <xf numFmtId="0" fontId="15" fillId="4" borderId="3" xfId="0" applyFont="1" applyFill="1" applyBorder="1" applyProtection="1">
      <protection hidden="1"/>
    </xf>
    <xf numFmtId="0" fontId="14" fillId="4" borderId="4" xfId="0" applyFont="1" applyFill="1" applyBorder="1" applyProtection="1">
      <protection hidden="1"/>
    </xf>
    <xf numFmtId="4" fontId="14" fillId="4" borderId="6" xfId="0" applyNumberFormat="1" applyFont="1" applyFill="1" applyBorder="1" applyProtection="1">
      <protection hidden="1"/>
    </xf>
    <xf numFmtId="0" fontId="14" fillId="4" borderId="5" xfId="0" applyFont="1" applyFill="1" applyBorder="1" applyAlignment="1" applyProtection="1">
      <alignment horizontal="center"/>
      <protection hidden="1"/>
    </xf>
    <xf numFmtId="2" fontId="14" fillId="4" borderId="5" xfId="0" applyNumberFormat="1" applyFont="1" applyFill="1" applyBorder="1" applyProtection="1">
      <protection hidden="1"/>
    </xf>
    <xf numFmtId="4" fontId="14" fillId="4" borderId="5" xfId="0" applyNumberFormat="1" applyFont="1" applyFill="1" applyBorder="1" applyProtection="1">
      <protection hidden="1"/>
    </xf>
    <xf numFmtId="0" fontId="0" fillId="4" borderId="0" xfId="0" applyFill="1" applyAlignment="1" applyProtection="1">
      <alignment horizontal="center"/>
      <protection hidden="1"/>
    </xf>
    <xf numFmtId="0" fontId="23" fillId="4" borderId="0" xfId="0" applyFont="1" applyFill="1" applyProtection="1">
      <protection hidden="1"/>
    </xf>
    <xf numFmtId="2" fontId="14" fillId="4" borderId="0" xfId="0" applyNumberFormat="1" applyFont="1" applyFill="1" applyProtection="1">
      <protection hidden="1"/>
    </xf>
    <xf numFmtId="166" fontId="0" fillId="4" borderId="0" xfId="1" applyNumberFormat="1" applyFont="1" applyFill="1" applyProtection="1">
      <protection hidden="1"/>
    </xf>
    <xf numFmtId="0" fontId="8" fillId="0" borderId="0" xfId="0" applyFont="1" applyProtection="1">
      <protection hidden="1"/>
    </xf>
    <xf numFmtId="0" fontId="17" fillId="4" borderId="0" xfId="0" applyFont="1" applyFill="1" applyProtection="1">
      <protection hidden="1"/>
    </xf>
    <xf numFmtId="0" fontId="18" fillId="4" borderId="0" xfId="0" applyFont="1" applyFill="1" applyProtection="1">
      <protection hidden="1"/>
    </xf>
    <xf numFmtId="0" fontId="17" fillId="4" borderId="0" xfId="0" quotePrefix="1" applyFont="1" applyFill="1" applyProtection="1">
      <protection hidden="1"/>
    </xf>
    <xf numFmtId="0" fontId="17" fillId="5" borderId="6" xfId="0" applyFont="1" applyFill="1" applyBorder="1" applyProtection="1">
      <protection hidden="1"/>
    </xf>
    <xf numFmtId="14" fontId="17" fillId="4" borderId="0" xfId="0" applyNumberFormat="1" applyFont="1" applyFill="1" applyAlignment="1" applyProtection="1">
      <alignment horizontal="center"/>
      <protection hidden="1"/>
    </xf>
    <xf numFmtId="0" fontId="17" fillId="4" borderId="0" xfId="0" applyFont="1" applyFill="1" applyAlignment="1" applyProtection="1">
      <alignment vertical="center"/>
      <protection hidden="1"/>
    </xf>
    <xf numFmtId="0" fontId="12" fillId="4" borderId="28" xfId="0" applyFont="1" applyFill="1" applyBorder="1" applyAlignment="1" applyProtection="1">
      <alignment horizontal="center" vertical="center" wrapText="1"/>
      <protection hidden="1"/>
    </xf>
    <xf numFmtId="0" fontId="21" fillId="4" borderId="29" xfId="0" applyFont="1" applyFill="1" applyBorder="1" applyAlignment="1" applyProtection="1">
      <alignment horizontal="center"/>
      <protection hidden="1"/>
    </xf>
    <xf numFmtId="2" fontId="17" fillId="4" borderId="0" xfId="0" applyNumberFormat="1" applyFont="1" applyFill="1" applyProtection="1">
      <protection hidden="1"/>
    </xf>
    <xf numFmtId="0" fontId="28" fillId="0" borderId="16" xfId="0" applyFont="1" applyBorder="1" applyAlignment="1" applyProtection="1">
      <alignment vertical="center" wrapText="1"/>
      <protection hidden="1"/>
    </xf>
    <xf numFmtId="2" fontId="16" fillId="0" borderId="17" xfId="0" applyNumberFormat="1" applyFont="1" applyBorder="1" applyAlignment="1" applyProtection="1">
      <alignment horizontal="center" vertical="center"/>
      <protection hidden="1"/>
    </xf>
    <xf numFmtId="2" fontId="16" fillId="5" borderId="18" xfId="0" applyNumberFormat="1" applyFont="1" applyFill="1" applyBorder="1" applyAlignment="1" applyProtection="1">
      <alignment horizontal="center" vertical="center"/>
      <protection hidden="1"/>
    </xf>
    <xf numFmtId="2" fontId="16" fillId="0" borderId="19" xfId="0" applyNumberFormat="1" applyFont="1" applyBorder="1" applyAlignment="1" applyProtection="1">
      <alignment horizontal="center" vertical="center"/>
      <protection hidden="1"/>
    </xf>
    <xf numFmtId="2" fontId="0" fillId="5" borderId="11" xfId="0" applyNumberFormat="1" applyFill="1" applyBorder="1" applyAlignment="1" applyProtection="1">
      <alignment horizontal="center" vertical="center"/>
      <protection hidden="1"/>
    </xf>
    <xf numFmtId="2" fontId="0" fillId="5" borderId="14" xfId="0" applyNumberFormat="1" applyFill="1" applyBorder="1" applyAlignment="1" applyProtection="1">
      <alignment horizontal="center" vertical="center"/>
      <protection hidden="1"/>
    </xf>
    <xf numFmtId="2" fontId="14" fillId="5" borderId="14" xfId="0" applyNumberFormat="1" applyFont="1" applyFill="1" applyBorder="1" applyAlignment="1" applyProtection="1">
      <alignment horizontal="center" vertical="center"/>
      <protection hidden="1"/>
    </xf>
    <xf numFmtId="0" fontId="17" fillId="4" borderId="2" xfId="0" applyFont="1" applyFill="1" applyBorder="1" applyProtection="1">
      <protection hidden="1"/>
    </xf>
    <xf numFmtId="0" fontId="17" fillId="4" borderId="0" xfId="0" applyFont="1" applyFill="1" applyAlignment="1" applyProtection="1">
      <alignment horizontal="right"/>
      <protection hidden="1"/>
    </xf>
    <xf numFmtId="0" fontId="11" fillId="4" borderId="0" xfId="0" applyFont="1" applyFill="1" applyAlignment="1" applyProtection="1">
      <alignment horizontal="right"/>
      <protection hidden="1"/>
    </xf>
    <xf numFmtId="0" fontId="11" fillId="4" borderId="0" xfId="0" applyFont="1" applyFill="1" applyProtection="1">
      <protection hidden="1"/>
    </xf>
    <xf numFmtId="0" fontId="24" fillId="4" borderId="0" xfId="0" applyFont="1" applyFill="1" applyAlignment="1" applyProtection="1">
      <alignment horizontal="left"/>
      <protection hidden="1"/>
    </xf>
    <xf numFmtId="0" fontId="23" fillId="4" borderId="0" xfId="0" applyFont="1" applyFill="1" applyAlignment="1" applyProtection="1">
      <alignment horizontal="left"/>
      <protection hidden="1"/>
    </xf>
    <xf numFmtId="0" fontId="11" fillId="4" borderId="0" xfId="0" applyFont="1" applyFill="1" applyAlignment="1" applyProtection="1">
      <alignment horizontal="left"/>
      <protection hidden="1"/>
    </xf>
    <xf numFmtId="0" fontId="17" fillId="4" borderId="0" xfId="0" applyFont="1" applyFill="1" applyAlignment="1" applyProtection="1">
      <alignment horizontal="left"/>
      <protection hidden="1"/>
    </xf>
    <xf numFmtId="0" fontId="23" fillId="4" borderId="0" xfId="0" applyFont="1" applyFill="1" applyAlignment="1" applyProtection="1">
      <alignment vertical="center"/>
      <protection hidden="1"/>
    </xf>
    <xf numFmtId="0" fontId="21" fillId="0" borderId="12" xfId="0" applyFont="1" applyBorder="1" applyAlignment="1" applyProtection="1">
      <alignment horizontal="center"/>
      <protection hidden="1"/>
    </xf>
    <xf numFmtId="0" fontId="21" fillId="0" borderId="14" xfId="0" applyFont="1" applyBorder="1" applyAlignment="1" applyProtection="1">
      <alignment horizontal="center"/>
      <protection hidden="1"/>
    </xf>
    <xf numFmtId="0" fontId="21" fillId="0" borderId="17" xfId="0" applyFont="1" applyBorder="1" applyAlignment="1" applyProtection="1">
      <alignment horizontal="center"/>
      <protection hidden="1"/>
    </xf>
    <xf numFmtId="0" fontId="21" fillId="0" borderId="19" xfId="0" applyFont="1" applyBorder="1" applyAlignment="1" applyProtection="1">
      <alignment horizontal="center"/>
      <protection hidden="1"/>
    </xf>
    <xf numFmtId="2" fontId="0" fillId="5" borderId="12" xfId="0" applyNumberFormat="1" applyFill="1" applyBorder="1" applyAlignment="1" applyProtection="1">
      <alignment horizontal="center" vertical="center"/>
      <protection hidden="1"/>
    </xf>
    <xf numFmtId="2" fontId="0" fillId="5" borderId="17" xfId="0" applyNumberFormat="1" applyFill="1" applyBorder="1" applyAlignment="1" applyProtection="1">
      <alignment horizontal="center" vertical="center"/>
      <protection hidden="1"/>
    </xf>
    <xf numFmtId="2" fontId="0" fillId="5" borderId="19" xfId="0" applyNumberFormat="1" applyFill="1" applyBorder="1" applyAlignment="1" applyProtection="1">
      <alignment horizontal="center" vertical="center"/>
      <protection hidden="1"/>
    </xf>
    <xf numFmtId="0" fontId="21" fillId="4" borderId="7" xfId="0" applyFont="1" applyFill="1" applyBorder="1" applyAlignment="1" applyProtection="1">
      <alignment horizontal="center"/>
      <protection hidden="1"/>
    </xf>
    <xf numFmtId="0" fontId="21" fillId="4" borderId="2" xfId="0" applyFont="1" applyFill="1" applyBorder="1" applyAlignment="1" applyProtection="1">
      <alignment horizontal="center"/>
      <protection hidden="1"/>
    </xf>
    <xf numFmtId="0" fontId="21" fillId="4" borderId="8" xfId="0" applyFont="1" applyFill="1" applyBorder="1" applyAlignment="1" applyProtection="1">
      <alignment horizontal="center"/>
      <protection hidden="1"/>
    </xf>
    <xf numFmtId="0" fontId="21" fillId="4" borderId="15" xfId="0" applyFont="1" applyFill="1" applyBorder="1" applyAlignment="1" applyProtection="1">
      <alignment horizontal="center"/>
      <protection hidden="1"/>
    </xf>
    <xf numFmtId="0" fontId="21" fillId="4" borderId="1" xfId="0" applyFont="1" applyFill="1" applyBorder="1" applyAlignment="1" applyProtection="1">
      <alignment horizontal="center"/>
      <protection hidden="1"/>
    </xf>
    <xf numFmtId="0" fontId="21" fillId="4" borderId="16" xfId="0" applyFont="1" applyFill="1" applyBorder="1" applyAlignment="1" applyProtection="1">
      <alignment horizontal="center"/>
      <protection hidden="1"/>
    </xf>
    <xf numFmtId="2" fontId="0" fillId="5" borderId="22" xfId="0" applyNumberFormat="1" applyFill="1" applyBorder="1" applyAlignment="1" applyProtection="1">
      <alignment horizontal="center" vertical="center"/>
      <protection hidden="1"/>
    </xf>
    <xf numFmtId="2" fontId="0" fillId="5" borderId="23" xfId="0" applyNumberFormat="1" applyFill="1" applyBorder="1" applyAlignment="1" applyProtection="1">
      <alignment horizontal="center" vertical="center"/>
      <protection hidden="1"/>
    </xf>
    <xf numFmtId="2" fontId="0" fillId="5" borderId="27" xfId="0" applyNumberFormat="1" applyFill="1" applyBorder="1" applyAlignment="1" applyProtection="1">
      <alignment horizontal="center" vertical="center"/>
      <protection hidden="1"/>
    </xf>
    <xf numFmtId="2" fontId="0" fillId="5" borderId="13" xfId="0" applyNumberFormat="1" applyFill="1" applyBorder="1" applyAlignment="1" applyProtection="1">
      <alignment horizontal="center" vertical="center"/>
      <protection hidden="1"/>
    </xf>
    <xf numFmtId="2" fontId="0" fillId="5" borderId="18" xfId="0" applyNumberFormat="1" applyFill="1" applyBorder="1" applyAlignment="1" applyProtection="1">
      <alignment horizontal="center" vertical="center"/>
      <protection hidden="1"/>
    </xf>
    <xf numFmtId="0" fontId="10" fillId="4" borderId="0" xfId="0" applyFont="1" applyFill="1" applyProtection="1">
      <protection hidden="1"/>
    </xf>
    <xf numFmtId="0" fontId="13" fillId="4" borderId="0" xfId="0" applyFont="1" applyFill="1" applyProtection="1">
      <protection hidden="1"/>
    </xf>
    <xf numFmtId="0" fontId="13" fillId="4" borderId="0" xfId="0" applyFont="1" applyFill="1" applyAlignment="1" applyProtection="1">
      <alignment vertical="center"/>
      <protection hidden="1"/>
    </xf>
    <xf numFmtId="0" fontId="11" fillId="4" borderId="0" xfId="0" applyFont="1" applyFill="1" applyAlignment="1" applyProtection="1">
      <alignment vertical="center"/>
      <protection hidden="1"/>
    </xf>
    <xf numFmtId="2" fontId="14" fillId="5" borderId="9" xfId="0" applyNumberFormat="1" applyFont="1" applyFill="1" applyBorder="1" applyAlignment="1" applyProtection="1">
      <alignment horizontal="center" vertical="center"/>
      <protection hidden="1"/>
    </xf>
    <xf numFmtId="2" fontId="14" fillId="5" borderId="10" xfId="0" applyNumberFormat="1" applyFont="1" applyFill="1" applyBorder="1" applyAlignment="1" applyProtection="1">
      <alignment horizontal="center" vertical="center"/>
      <protection hidden="1"/>
    </xf>
    <xf numFmtId="2" fontId="14" fillId="5" borderId="11" xfId="0" applyNumberFormat="1" applyFont="1" applyFill="1" applyBorder="1" applyAlignment="1" applyProtection="1">
      <alignment horizontal="center" vertical="center"/>
      <protection hidden="1"/>
    </xf>
    <xf numFmtId="2" fontId="14" fillId="5" borderId="22" xfId="0" applyNumberFormat="1" applyFont="1" applyFill="1" applyBorder="1" applyAlignment="1" applyProtection="1">
      <alignment horizontal="center" vertical="center"/>
      <protection hidden="1"/>
    </xf>
    <xf numFmtId="2" fontId="14" fillId="5" borderId="23" xfId="0" applyNumberFormat="1" applyFont="1" applyFill="1" applyBorder="1" applyAlignment="1" applyProtection="1">
      <alignment horizontal="center" vertical="center"/>
      <protection hidden="1"/>
    </xf>
    <xf numFmtId="2" fontId="14" fillId="5" borderId="27" xfId="0" applyNumberFormat="1" applyFont="1" applyFill="1" applyBorder="1" applyAlignment="1" applyProtection="1">
      <alignment horizontal="center" vertical="center"/>
      <protection hidden="1"/>
    </xf>
    <xf numFmtId="2" fontId="14" fillId="5" borderId="12" xfId="0" applyNumberFormat="1" applyFont="1" applyFill="1" applyBorder="1" applyAlignment="1" applyProtection="1">
      <alignment horizontal="center" vertical="center"/>
      <protection hidden="1"/>
    </xf>
    <xf numFmtId="2" fontId="14" fillId="5" borderId="13" xfId="0" applyNumberFormat="1" applyFont="1" applyFill="1" applyBorder="1" applyAlignment="1" applyProtection="1">
      <alignment horizontal="center" vertical="center"/>
      <protection hidden="1"/>
    </xf>
    <xf numFmtId="2" fontId="14" fillId="5" borderId="17" xfId="0" applyNumberFormat="1" applyFont="1" applyFill="1" applyBorder="1" applyAlignment="1" applyProtection="1">
      <alignment horizontal="center" vertical="center"/>
      <protection hidden="1"/>
    </xf>
    <xf numFmtId="2" fontId="14" fillId="5" borderId="18" xfId="0" applyNumberFormat="1" applyFont="1" applyFill="1" applyBorder="1" applyAlignment="1" applyProtection="1">
      <alignment horizontal="center" vertical="center"/>
      <protection hidden="1"/>
    </xf>
    <xf numFmtId="2" fontId="14" fillId="5" borderId="19" xfId="0" applyNumberFormat="1" applyFont="1" applyFill="1" applyBorder="1" applyAlignment="1" applyProtection="1">
      <alignment horizontal="center" vertical="center"/>
      <protection hidden="1"/>
    </xf>
    <xf numFmtId="0" fontId="13" fillId="4" borderId="0" xfId="0" applyFont="1" applyFill="1" applyAlignment="1" applyProtection="1">
      <alignment horizontal="left"/>
      <protection hidden="1"/>
    </xf>
    <xf numFmtId="0" fontId="26" fillId="4" borderId="0" xfId="0" applyFont="1" applyFill="1" applyAlignment="1" applyProtection="1">
      <alignment horizontal="left"/>
      <protection hidden="1"/>
    </xf>
    <xf numFmtId="0" fontId="21" fillId="0" borderId="13" xfId="0" applyFont="1" applyBorder="1" applyAlignment="1" applyProtection="1">
      <alignment horizontal="center"/>
      <protection hidden="1"/>
    </xf>
    <xf numFmtId="0" fontId="21" fillId="0" borderId="18" xfId="0" applyFont="1" applyBorder="1" applyAlignment="1" applyProtection="1">
      <alignment horizontal="center"/>
      <protection hidden="1"/>
    </xf>
    <xf numFmtId="9" fontId="17" fillId="4" borderId="0" xfId="0" applyNumberFormat="1" applyFont="1" applyFill="1" applyAlignment="1" applyProtection="1">
      <alignment horizontal="center"/>
      <protection hidden="1"/>
    </xf>
    <xf numFmtId="0" fontId="21" fillId="0" borderId="9" xfId="0" applyFont="1" applyBorder="1" applyAlignment="1" applyProtection="1">
      <alignment horizontal="center"/>
      <protection hidden="1"/>
    </xf>
    <xf numFmtId="0" fontId="21" fillId="0" borderId="10" xfId="0" applyFont="1" applyBorder="1" applyAlignment="1" applyProtection="1">
      <alignment horizontal="center"/>
      <protection hidden="1"/>
    </xf>
    <xf numFmtId="0" fontId="21" fillId="0" borderId="11" xfId="0" applyFont="1" applyBorder="1" applyAlignment="1" applyProtection="1">
      <alignment horizontal="center"/>
      <protection hidden="1"/>
    </xf>
    <xf numFmtId="2" fontId="0" fillId="5" borderId="9" xfId="0" applyNumberFormat="1" applyFill="1" applyBorder="1" applyAlignment="1" applyProtection="1">
      <alignment horizontal="center" vertical="center"/>
      <protection hidden="1"/>
    </xf>
    <xf numFmtId="2" fontId="0" fillId="5" borderId="10" xfId="0" applyNumberFormat="1" applyFill="1" applyBorder="1" applyAlignment="1" applyProtection="1">
      <alignment horizontal="center" vertical="center"/>
      <protection hidden="1"/>
    </xf>
    <xf numFmtId="2" fontId="14" fillId="4" borderId="23" xfId="0" applyNumberFormat="1" applyFont="1" applyFill="1" applyBorder="1" applyAlignment="1" applyProtection="1">
      <alignment horizontal="center" vertical="center"/>
      <protection hidden="1"/>
    </xf>
    <xf numFmtId="2" fontId="14" fillId="4" borderId="14" xfId="0" applyNumberFormat="1" applyFont="1" applyFill="1" applyBorder="1" applyAlignment="1" applyProtection="1">
      <alignment horizontal="center" vertical="center"/>
      <protection hidden="1"/>
    </xf>
    <xf numFmtId="2" fontId="14" fillId="5" borderId="24" xfId="0" applyNumberFormat="1" applyFont="1" applyFill="1" applyBorder="1" applyAlignment="1" applyProtection="1">
      <alignment horizontal="center" vertical="center"/>
      <protection hidden="1"/>
    </xf>
    <xf numFmtId="2" fontId="14" fillId="4" borderId="25" xfId="0" applyNumberFormat="1" applyFont="1" applyFill="1" applyBorder="1" applyAlignment="1" applyProtection="1">
      <alignment horizontal="center" vertical="center"/>
      <protection hidden="1"/>
    </xf>
    <xf numFmtId="2" fontId="14" fillId="4" borderId="26" xfId="0" applyNumberFormat="1" applyFont="1" applyFill="1" applyBorder="1" applyAlignment="1" applyProtection="1">
      <alignment horizontal="center" vertical="center"/>
      <protection hidden="1"/>
    </xf>
    <xf numFmtId="167" fontId="0" fillId="3" borderId="0" xfId="1" applyNumberFormat="1" applyFont="1" applyFill="1" applyAlignment="1" applyProtection="1">
      <alignment horizontal="center"/>
      <protection locked="0"/>
    </xf>
    <xf numFmtId="14" fontId="5" fillId="4" borderId="0" xfId="0" applyNumberFormat="1" applyFont="1" applyFill="1" applyProtection="1">
      <protection hidden="1"/>
    </xf>
    <xf numFmtId="0" fontId="17" fillId="4" borderId="0" xfId="0" applyFont="1" applyFill="1" applyAlignment="1">
      <alignment horizontal="center"/>
    </xf>
    <xf numFmtId="0" fontId="17" fillId="4" borderId="0" xfId="0" applyFont="1" applyFill="1" applyAlignment="1">
      <alignment horizontal="left"/>
    </xf>
    <xf numFmtId="0" fontId="17" fillId="4" borderId="0" xfId="0" applyFont="1" applyFill="1"/>
    <xf numFmtId="3" fontId="15" fillId="4" borderId="3" xfId="0" applyNumberFormat="1" applyFont="1" applyFill="1" applyBorder="1" applyAlignment="1" applyProtection="1">
      <alignment horizontal="left"/>
      <protection hidden="1"/>
    </xf>
    <xf numFmtId="3" fontId="15" fillId="4" borderId="4" xfId="0" applyNumberFormat="1" applyFont="1" applyFill="1" applyBorder="1" applyAlignment="1" applyProtection="1">
      <alignment horizontal="left"/>
      <protection hidden="1"/>
    </xf>
    <xf numFmtId="3" fontId="15" fillId="4" borderId="5" xfId="0" applyNumberFormat="1" applyFont="1" applyFill="1" applyBorder="1" applyAlignment="1" applyProtection="1">
      <alignment horizontal="left"/>
      <protection hidden="1"/>
    </xf>
    <xf numFmtId="0" fontId="18" fillId="4" borderId="0" xfId="0" applyFont="1" applyFill="1"/>
    <xf numFmtId="0" fontId="17" fillId="5" borderId="6" xfId="0" applyFont="1" applyFill="1" applyBorder="1"/>
    <xf numFmtId="14" fontId="17" fillId="4" borderId="0" xfId="0" applyNumberFormat="1" applyFont="1" applyFill="1" applyAlignment="1">
      <alignment horizontal="center"/>
    </xf>
    <xf numFmtId="9" fontId="17" fillId="4" borderId="0" xfId="0" applyNumberFormat="1" applyFont="1" applyFill="1" applyAlignment="1">
      <alignment horizontal="center"/>
    </xf>
    <xf numFmtId="0" fontId="17" fillId="4" borderId="0" xfId="0" applyFont="1" applyFill="1" applyAlignment="1">
      <alignment vertical="center"/>
    </xf>
    <xf numFmtId="0" fontId="29" fillId="4" borderId="0" xfId="0" applyFont="1" applyFill="1" applyAlignment="1">
      <alignment horizontal="left" vertical="center" wrapText="1"/>
    </xf>
    <xf numFmtId="0" fontId="10" fillId="5" borderId="3" xfId="0" applyFont="1" applyFill="1" applyBorder="1" applyAlignment="1">
      <alignment horizontal="left" vertical="center" wrapText="1"/>
    </xf>
    <xf numFmtId="0" fontId="29" fillId="4" borderId="4" xfId="0" applyFont="1" applyFill="1" applyBorder="1"/>
    <xf numFmtId="0" fontId="29" fillId="4" borderId="5" xfId="0" applyFont="1" applyFill="1" applyBorder="1"/>
    <xf numFmtId="0" fontId="29" fillId="4" borderId="5" xfId="0" applyFont="1" applyFill="1" applyBorder="1" applyAlignment="1">
      <alignment horizontal="center" vertical="center" wrapText="1"/>
    </xf>
    <xf numFmtId="0" fontId="17" fillId="4" borderId="7" xfId="0" applyFont="1" applyFill="1" applyBorder="1"/>
    <xf numFmtId="0" fontId="17" fillId="4" borderId="2" xfId="0" applyFont="1" applyFill="1" applyBorder="1"/>
    <xf numFmtId="0" fontId="17" fillId="4" borderId="8" xfId="0" applyFont="1" applyFill="1" applyBorder="1"/>
    <xf numFmtId="2" fontId="17" fillId="4" borderId="0" xfId="0" applyNumberFormat="1" applyFont="1" applyFill="1" applyAlignment="1">
      <alignment horizontal="left" vertical="center"/>
    </xf>
    <xf numFmtId="2" fontId="17" fillId="4" borderId="8" xfId="0" applyNumberFormat="1" applyFont="1" applyFill="1" applyBorder="1" applyAlignment="1">
      <alignment horizontal="center" vertical="center"/>
    </xf>
    <xf numFmtId="0" fontId="17" fillId="4" borderId="0" xfId="0" quotePrefix="1" applyFont="1" applyFill="1" applyAlignment="1">
      <alignment horizontal="left" vertical="center"/>
    </xf>
    <xf numFmtId="2" fontId="17" fillId="4" borderId="0" xfId="0" quotePrefix="1" applyNumberFormat="1" applyFont="1" applyFill="1" applyAlignment="1">
      <alignment horizontal="left" vertical="center"/>
    </xf>
    <xf numFmtId="2" fontId="17" fillId="4" borderId="21" xfId="0" applyNumberFormat="1" applyFont="1" applyFill="1" applyBorder="1" applyAlignment="1">
      <alignment horizontal="center" vertical="center"/>
    </xf>
    <xf numFmtId="0" fontId="17" fillId="4" borderId="20" xfId="0" applyFont="1" applyFill="1" applyBorder="1"/>
    <xf numFmtId="0" fontId="17" fillId="4" borderId="21" xfId="0" applyFont="1" applyFill="1" applyBorder="1"/>
    <xf numFmtId="0" fontId="17" fillId="4" borderId="15" xfId="0" applyFont="1" applyFill="1" applyBorder="1"/>
    <xf numFmtId="0" fontId="17" fillId="4" borderId="1" xfId="0" applyFont="1" applyFill="1" applyBorder="1"/>
    <xf numFmtId="0" fontId="17" fillId="4" borderId="16" xfId="0" applyFont="1" applyFill="1" applyBorder="1"/>
    <xf numFmtId="0" fontId="29" fillId="4" borderId="3" xfId="0" applyFont="1" applyFill="1" applyBorder="1" applyAlignment="1">
      <alignment vertical="center"/>
    </xf>
    <xf numFmtId="0" fontId="29" fillId="4" borderId="4" xfId="0" applyFont="1" applyFill="1" applyBorder="1" applyAlignment="1">
      <alignment vertical="center"/>
    </xf>
    <xf numFmtId="0" fontId="29" fillId="4" borderId="5" xfId="0" applyFont="1" applyFill="1" applyBorder="1" applyAlignment="1">
      <alignment vertical="center"/>
    </xf>
    <xf numFmtId="2" fontId="29" fillId="4" borderId="4" xfId="0" applyNumberFormat="1" applyFont="1" applyFill="1" applyBorder="1" applyAlignment="1">
      <alignment horizontal="left" vertical="center"/>
    </xf>
    <xf numFmtId="2" fontId="29" fillId="4" borderId="5" xfId="0" applyNumberFormat="1" applyFont="1" applyFill="1" applyBorder="1" applyAlignment="1">
      <alignment horizontal="center" vertical="center"/>
    </xf>
    <xf numFmtId="0" fontId="11" fillId="4" borderId="0" xfId="0" applyFont="1" applyFill="1" applyAlignment="1">
      <alignment horizontal="left"/>
    </xf>
    <xf numFmtId="0" fontId="17" fillId="4" borderId="0" xfId="0" applyFont="1" applyFill="1" applyAlignment="1">
      <alignment wrapText="1"/>
    </xf>
    <xf numFmtId="0" fontId="13" fillId="4" borderId="0" xfId="0" applyFont="1" applyFill="1" applyAlignment="1">
      <alignment horizontal="left"/>
    </xf>
    <xf numFmtId="0" fontId="17" fillId="4" borderId="0" xfId="0" applyFont="1" applyFill="1" applyAlignment="1">
      <alignment vertical="center" wrapText="1"/>
    </xf>
    <xf numFmtId="0" fontId="13" fillId="4" borderId="0" xfId="0" applyFont="1" applyFill="1"/>
    <xf numFmtId="0" fontId="11" fillId="4" borderId="0" xfId="0" applyFont="1" applyFill="1"/>
    <xf numFmtId="2" fontId="17" fillId="4" borderId="0" xfId="0" applyNumberFormat="1" applyFont="1" applyFill="1"/>
    <xf numFmtId="0" fontId="17" fillId="4" borderId="0" xfId="0" applyFont="1" applyFill="1" applyAlignment="1">
      <alignment horizontal="right"/>
    </xf>
    <xf numFmtId="0" fontId="17" fillId="4" borderId="7" xfId="0" applyFont="1" applyFill="1" applyBorder="1" applyAlignment="1">
      <alignment vertical="center" wrapText="1"/>
    </xf>
    <xf numFmtId="0" fontId="21" fillId="0" borderId="9" xfId="0" applyFont="1" applyBorder="1" applyAlignment="1">
      <alignment horizontal="center"/>
    </xf>
    <xf numFmtId="0" fontId="21" fillId="0" borderId="10" xfId="0" applyFont="1" applyBorder="1" applyAlignment="1">
      <alignment horizontal="center"/>
    </xf>
    <xf numFmtId="0" fontId="21" fillId="0" borderId="32" xfId="0" applyFont="1" applyBorder="1" applyAlignment="1">
      <alignment horizontal="center"/>
    </xf>
    <xf numFmtId="0" fontId="21" fillId="0" borderId="11" xfId="0" applyFont="1" applyBorder="1" applyAlignment="1">
      <alignment horizontal="center"/>
    </xf>
    <xf numFmtId="0" fontId="21" fillId="0" borderId="12" xfId="0" applyFont="1" applyBorder="1" applyAlignment="1">
      <alignment horizontal="center"/>
    </xf>
    <xf numFmtId="0" fontId="21" fillId="0" borderId="13" xfId="0" applyFont="1" applyBorder="1" applyAlignment="1">
      <alignment horizontal="center"/>
    </xf>
    <xf numFmtId="0" fontId="21" fillId="0" borderId="33" xfId="0" applyFont="1" applyBorder="1" applyAlignment="1">
      <alignment horizontal="center"/>
    </xf>
    <xf numFmtId="0" fontId="21" fillId="0" borderId="14" xfId="0" applyFont="1" applyBorder="1" applyAlignment="1">
      <alignment horizontal="center"/>
    </xf>
    <xf numFmtId="0" fontId="21" fillId="0" borderId="17" xfId="0" applyFont="1" applyBorder="1" applyAlignment="1">
      <alignment horizontal="center"/>
    </xf>
    <xf numFmtId="0" fontId="21" fillId="0" borderId="18" xfId="0" applyFont="1" applyBorder="1" applyAlignment="1">
      <alignment horizontal="center"/>
    </xf>
    <xf numFmtId="0" fontId="21" fillId="0" borderId="34" xfId="0" applyFont="1" applyBorder="1" applyAlignment="1">
      <alignment horizontal="center"/>
    </xf>
    <xf numFmtId="0" fontId="21" fillId="0" borderId="19" xfId="0" applyFont="1" applyBorder="1" applyAlignment="1">
      <alignment horizontal="center"/>
    </xf>
    <xf numFmtId="2" fontId="0" fillId="5" borderId="35" xfId="0" applyNumberFormat="1" applyFill="1" applyBorder="1" applyAlignment="1">
      <alignment horizontal="center" vertical="center"/>
    </xf>
    <xf numFmtId="2" fontId="0" fillId="5" borderId="36" xfId="0" applyNumberFormat="1" applyFill="1" applyBorder="1" applyAlignment="1">
      <alignment horizontal="center" vertical="center"/>
    </xf>
    <xf numFmtId="2" fontId="0" fillId="0" borderId="37" xfId="0" applyNumberFormat="1" applyBorder="1" applyAlignment="1">
      <alignment horizontal="center" vertical="center"/>
    </xf>
    <xf numFmtId="2" fontId="0" fillId="0" borderId="38" xfId="0" applyNumberFormat="1" applyBorder="1" applyAlignment="1">
      <alignment horizontal="center" vertical="center"/>
    </xf>
    <xf numFmtId="0" fontId="0" fillId="3" borderId="0" xfId="0" applyFill="1" applyAlignment="1" applyProtection="1">
      <alignment horizontal="center" vertical="center"/>
      <protection locked="0"/>
    </xf>
    <xf numFmtId="0" fontId="29" fillId="4" borderId="6" xfId="0" applyFont="1" applyFill="1" applyBorder="1" applyAlignment="1">
      <alignment horizontal="left" vertical="center" wrapText="1"/>
    </xf>
    <xf numFmtId="0" fontId="29" fillId="4" borderId="6" xfId="0" applyFont="1" applyFill="1" applyBorder="1" applyAlignment="1">
      <alignment horizontal="center" vertical="center" wrapText="1"/>
    </xf>
    <xf numFmtId="1" fontId="29" fillId="4" borderId="6" xfId="0" applyNumberFormat="1" applyFont="1" applyFill="1" applyBorder="1" applyAlignment="1">
      <alignment horizontal="left" vertical="center" wrapText="1"/>
    </xf>
    <xf numFmtId="2" fontId="0" fillId="5" borderId="3" xfId="0" applyNumberFormat="1" applyFill="1" applyBorder="1" applyAlignment="1">
      <alignment horizontal="center" vertical="center"/>
    </xf>
    <xf numFmtId="2" fontId="0" fillId="5" borderId="6" xfId="0" applyNumberFormat="1" applyFill="1" applyBorder="1" applyAlignment="1">
      <alignment horizontal="center" vertical="center"/>
    </xf>
    <xf numFmtId="0" fontId="21" fillId="0" borderId="39" xfId="0" applyFont="1" applyBorder="1" applyAlignment="1">
      <alignment horizontal="center"/>
    </xf>
    <xf numFmtId="0" fontId="21" fillId="0" borderId="40" xfId="0" applyFont="1" applyBorder="1" applyAlignment="1">
      <alignment horizontal="center"/>
    </xf>
    <xf numFmtId="2" fontId="0" fillId="5" borderId="41" xfId="0" applyNumberFormat="1" applyFill="1" applyBorder="1" applyAlignment="1">
      <alignment horizontal="center" vertical="center"/>
    </xf>
    <xf numFmtId="2" fontId="0" fillId="5" borderId="42" xfId="0" applyNumberFormat="1" applyFill="1" applyBorder="1" applyAlignment="1">
      <alignment horizontal="center" vertical="center"/>
    </xf>
    <xf numFmtId="2" fontId="0" fillId="5" borderId="20" xfId="0" applyNumberFormat="1" applyFill="1" applyBorder="1" applyAlignment="1">
      <alignment horizontal="center" vertical="center"/>
    </xf>
    <xf numFmtId="2" fontId="0" fillId="5" borderId="21" xfId="0" applyNumberFormat="1" applyFill="1" applyBorder="1" applyAlignment="1">
      <alignment horizontal="center" vertical="center"/>
    </xf>
    <xf numFmtId="2" fontId="0" fillId="5" borderId="43" xfId="0" applyNumberFormat="1" applyFill="1" applyBorder="1" applyAlignment="1">
      <alignment horizontal="center" vertical="center"/>
    </xf>
    <xf numFmtId="2" fontId="0" fillId="5" borderId="44" xfId="0" applyNumberFormat="1" applyFill="1" applyBorder="1" applyAlignment="1">
      <alignment horizontal="center" vertical="center"/>
    </xf>
    <xf numFmtId="2" fontId="14" fillId="5" borderId="14" xfId="0" applyNumberFormat="1" applyFont="1" applyFill="1" applyBorder="1" applyAlignment="1">
      <alignment horizontal="center" vertical="center"/>
    </xf>
    <xf numFmtId="0" fontId="23" fillId="4" borderId="0" xfId="0" applyFont="1" applyFill="1" applyAlignment="1">
      <alignment horizontal="left"/>
    </xf>
    <xf numFmtId="0" fontId="11" fillId="4" borderId="0" xfId="0" applyFont="1" applyFill="1" applyAlignment="1">
      <alignment horizontal="right"/>
    </xf>
    <xf numFmtId="0" fontId="24" fillId="4" borderId="0" xfId="0" applyFont="1" applyFill="1"/>
    <xf numFmtId="0" fontId="10" fillId="0" borderId="0" xfId="0" applyFont="1"/>
    <xf numFmtId="0" fontId="17" fillId="5" borderId="6" xfId="0" applyFont="1" applyFill="1" applyBorder="1" applyAlignment="1">
      <alignment horizontal="center" vertical="center"/>
    </xf>
    <xf numFmtId="14" fontId="17" fillId="0" borderId="0" xfId="0" applyNumberFormat="1" applyFont="1" applyAlignment="1">
      <alignment horizontal="center" vertical="center"/>
    </xf>
    <xf numFmtId="0" fontId="10" fillId="5" borderId="6" xfId="0" applyFont="1" applyFill="1" applyBorder="1" applyAlignment="1">
      <alignment horizontal="left" vertical="center" wrapText="1"/>
    </xf>
    <xf numFmtId="0" fontId="12" fillId="4" borderId="2"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2" fillId="4" borderId="7" xfId="0" applyFont="1" applyFill="1" applyBorder="1" applyAlignment="1">
      <alignment horizontal="center" vertical="center" wrapText="1"/>
    </xf>
    <xf numFmtId="3" fontId="13" fillId="0" borderId="7" xfId="0" applyNumberFormat="1" applyFont="1" applyBorder="1" applyAlignment="1">
      <alignment horizontal="left" vertical="center" wrapText="1"/>
    </xf>
    <xf numFmtId="3" fontId="14" fillId="0" borderId="46" xfId="0" applyNumberFormat="1" applyFont="1" applyBorder="1" applyAlignment="1">
      <alignment horizontal="center" vertical="center"/>
    </xf>
    <xf numFmtId="2" fontId="14" fillId="5" borderId="11" xfId="0" applyNumberFormat="1" applyFont="1" applyFill="1" applyBorder="1" applyAlignment="1">
      <alignment horizontal="center" vertical="center"/>
    </xf>
    <xf numFmtId="3" fontId="0" fillId="0" borderId="46" xfId="0" applyNumberFormat="1" applyBorder="1" applyAlignment="1">
      <alignment horizontal="center" vertical="center"/>
    </xf>
    <xf numFmtId="3" fontId="13" fillId="0" borderId="20" xfId="0" applyNumberFormat="1" applyFont="1" applyBorder="1" applyAlignment="1">
      <alignment horizontal="left" vertical="center" wrapText="1"/>
    </xf>
    <xf numFmtId="3" fontId="14" fillId="0" borderId="47" xfId="0" applyNumberFormat="1" applyFont="1" applyBorder="1" applyAlignment="1">
      <alignment horizontal="center" vertical="center"/>
    </xf>
    <xf numFmtId="3" fontId="0" fillId="0" borderId="47" xfId="0" applyNumberFormat="1" applyBorder="1" applyAlignment="1">
      <alignment horizontal="center" vertical="center"/>
    </xf>
    <xf numFmtId="3" fontId="13" fillId="0" borderId="29" xfId="0" applyNumberFormat="1" applyFont="1" applyBorder="1" applyAlignment="1">
      <alignment horizontal="left" vertical="center" wrapText="1"/>
    </xf>
    <xf numFmtId="3" fontId="14" fillId="0" borderId="48" xfId="0" applyNumberFormat="1" applyFont="1" applyBorder="1" applyAlignment="1">
      <alignment horizontal="center" vertical="center"/>
    </xf>
    <xf numFmtId="2" fontId="14" fillId="5" borderId="19" xfId="0" applyNumberFormat="1" applyFont="1" applyFill="1" applyBorder="1" applyAlignment="1">
      <alignment horizontal="center" vertical="center"/>
    </xf>
    <xf numFmtId="3" fontId="0" fillId="0" borderId="24" xfId="0" applyNumberFormat="1" applyBorder="1" applyAlignment="1">
      <alignment horizontal="center" vertical="center"/>
    </xf>
    <xf numFmtId="0" fontId="10" fillId="0" borderId="0" xfId="0" applyFont="1" applyAlignment="1">
      <alignment horizontal="left" vertical="center" wrapText="1"/>
    </xf>
    <xf numFmtId="0" fontId="28" fillId="4" borderId="0" xfId="0" applyFont="1" applyFill="1"/>
    <xf numFmtId="2" fontId="0" fillId="0" borderId="0" xfId="0" applyNumberFormat="1" applyAlignment="1">
      <alignment horizontal="center" vertical="center"/>
    </xf>
    <xf numFmtId="0" fontId="17" fillId="0" borderId="0" xfId="0" applyFont="1"/>
    <xf numFmtId="0" fontId="11" fillId="0" borderId="0" xfId="0" applyFont="1"/>
    <xf numFmtId="0" fontId="17" fillId="4" borderId="0" xfId="0" applyFont="1" applyFill="1" applyAlignment="1">
      <alignment horizontal="right" vertical="top"/>
    </xf>
    <xf numFmtId="0" fontId="32" fillId="0" borderId="21" xfId="0" applyFont="1" applyBorder="1" applyAlignment="1">
      <alignment vertical="center" wrapText="1"/>
    </xf>
    <xf numFmtId="2" fontId="14" fillId="5" borderId="30" xfId="0" applyNumberFormat="1" applyFont="1" applyFill="1" applyBorder="1" applyAlignment="1">
      <alignment horizontal="center" vertical="center"/>
    </xf>
    <xf numFmtId="0" fontId="32" fillId="0" borderId="16" xfId="0" applyFont="1" applyBorder="1" applyAlignment="1">
      <alignment vertical="center" wrapText="1"/>
    </xf>
    <xf numFmtId="2" fontId="14" fillId="5" borderId="31" xfId="0" applyNumberFormat="1" applyFont="1" applyFill="1" applyBorder="1" applyAlignment="1">
      <alignment horizontal="center" vertical="center"/>
    </xf>
    <xf numFmtId="0" fontId="22" fillId="0" borderId="21" xfId="0" applyFont="1" applyBorder="1" applyAlignment="1">
      <alignment vertical="center" wrapText="1"/>
    </xf>
    <xf numFmtId="2" fontId="14" fillId="5" borderId="49" xfId="0" applyNumberFormat="1" applyFont="1" applyFill="1" applyBorder="1" applyAlignment="1">
      <alignment horizontal="center" vertical="center"/>
    </xf>
    <xf numFmtId="0" fontId="4" fillId="2" borderId="0" xfId="0" applyFont="1" applyFill="1" applyAlignment="1" applyProtection="1">
      <alignment horizontal="center" vertical="center" wrapText="1"/>
      <protection hidden="1"/>
    </xf>
    <xf numFmtId="165" fontId="14" fillId="4" borderId="0" xfId="0" applyNumberFormat="1" applyFont="1" applyFill="1" applyAlignment="1" applyProtection="1">
      <alignment horizontal="center" wrapText="1"/>
      <protection hidden="1"/>
    </xf>
    <xf numFmtId="0" fontId="15" fillId="0" borderId="7" xfId="0" applyFont="1" applyBorder="1" applyAlignment="1" applyProtection="1">
      <alignment horizontal="left" vertical="center" wrapText="1"/>
      <protection hidden="1"/>
    </xf>
    <xf numFmtId="0" fontId="15" fillId="0" borderId="2" xfId="0" applyFont="1" applyBorder="1" applyAlignment="1" applyProtection="1">
      <alignment horizontal="left" vertical="center" wrapText="1"/>
      <protection hidden="1"/>
    </xf>
    <xf numFmtId="0" fontId="15" fillId="0" borderId="8" xfId="0" applyFont="1" applyBorder="1" applyAlignment="1" applyProtection="1">
      <alignment horizontal="left" vertical="center" wrapText="1"/>
      <protection hidden="1"/>
    </xf>
    <xf numFmtId="0" fontId="15" fillId="0" borderId="15" xfId="0" applyFont="1" applyBorder="1" applyAlignment="1" applyProtection="1">
      <alignment horizontal="left" vertical="center" wrapText="1"/>
      <protection hidden="1"/>
    </xf>
    <xf numFmtId="0" fontId="15" fillId="0" borderId="1" xfId="0" applyFont="1" applyBorder="1" applyAlignment="1" applyProtection="1">
      <alignment horizontal="left" vertical="center" wrapText="1"/>
      <protection hidden="1"/>
    </xf>
    <xf numFmtId="0" fontId="15" fillId="0" borderId="16" xfId="0" applyFont="1" applyBorder="1" applyAlignment="1" applyProtection="1">
      <alignment horizontal="left" vertical="center" wrapText="1"/>
      <protection hidden="1"/>
    </xf>
    <xf numFmtId="0" fontId="8" fillId="5" borderId="3" xfId="0" applyFont="1" applyFill="1" applyBorder="1" applyAlignment="1" applyProtection="1">
      <alignment horizontal="center"/>
      <protection hidden="1"/>
    </xf>
    <xf numFmtId="0" fontId="8" fillId="5" borderId="4" xfId="0" applyFont="1" applyFill="1" applyBorder="1" applyAlignment="1" applyProtection="1">
      <alignment horizontal="center"/>
      <protection hidden="1"/>
    </xf>
    <xf numFmtId="0" fontId="8" fillId="5" borderId="5" xfId="0" applyFont="1" applyFill="1" applyBorder="1" applyAlignment="1" applyProtection="1">
      <alignment horizontal="center"/>
      <protection hidden="1"/>
    </xf>
    <xf numFmtId="0" fontId="10" fillId="5" borderId="3" xfId="0" applyFont="1" applyFill="1" applyBorder="1" applyAlignment="1" applyProtection="1">
      <alignment horizontal="left" vertical="center" wrapText="1"/>
      <protection hidden="1"/>
    </xf>
    <xf numFmtId="0" fontId="10" fillId="5" borderId="4" xfId="0" applyFont="1" applyFill="1" applyBorder="1" applyAlignment="1" applyProtection="1">
      <alignment horizontal="left" vertical="center" wrapText="1"/>
      <protection hidden="1"/>
    </xf>
    <xf numFmtId="0" fontId="10" fillId="5" borderId="5" xfId="0" applyFont="1" applyFill="1" applyBorder="1" applyAlignment="1" applyProtection="1">
      <alignment horizontal="left" vertical="center" wrapText="1"/>
      <protection hidden="1"/>
    </xf>
    <xf numFmtId="0" fontId="12" fillId="0" borderId="41" xfId="0" applyFont="1" applyBorder="1" applyAlignment="1" applyProtection="1">
      <alignment horizontal="center" vertical="center" wrapText="1"/>
      <protection hidden="1"/>
    </xf>
    <xf numFmtId="0" fontId="12" fillId="0" borderId="45" xfId="0" applyFont="1" applyBorder="1" applyAlignment="1" applyProtection="1">
      <alignment horizontal="center" vertical="center" wrapText="1"/>
      <protection hidden="1"/>
    </xf>
    <xf numFmtId="0" fontId="12" fillId="0" borderId="32" xfId="0" applyFont="1" applyBorder="1" applyAlignment="1" applyProtection="1">
      <alignment horizontal="center" vertical="center" wrapText="1"/>
      <protection hidden="1"/>
    </xf>
    <xf numFmtId="0" fontId="12" fillId="0" borderId="42" xfId="0" applyFont="1" applyBorder="1" applyAlignment="1" applyProtection="1">
      <alignment horizontal="center" vertical="center" wrapText="1"/>
      <protection hidden="1"/>
    </xf>
    <xf numFmtId="0" fontId="11" fillId="0" borderId="7" xfId="0" applyFont="1" applyBorder="1" applyAlignment="1" applyProtection="1">
      <alignment horizontal="left" vertical="center" wrapText="1"/>
      <protection hidden="1"/>
    </xf>
    <xf numFmtId="0" fontId="11" fillId="0" borderId="2" xfId="0" applyFont="1" applyBorder="1" applyAlignment="1" applyProtection="1">
      <alignment horizontal="left" vertical="center" wrapText="1"/>
      <protection hidden="1"/>
    </xf>
    <xf numFmtId="0" fontId="11" fillId="0" borderId="8" xfId="0" applyFont="1" applyBorder="1" applyAlignment="1" applyProtection="1">
      <alignment horizontal="left" vertical="center" wrapText="1"/>
      <protection hidden="1"/>
    </xf>
    <xf numFmtId="0" fontId="11" fillId="0" borderId="20" xfId="0" applyFont="1" applyBorder="1" applyAlignment="1" applyProtection="1">
      <alignment horizontal="left" vertical="center" wrapText="1"/>
      <protection hidden="1"/>
    </xf>
    <xf numFmtId="0" fontId="11" fillId="0" borderId="0" xfId="0" applyFont="1" applyAlignment="1" applyProtection="1">
      <alignment horizontal="left" vertical="center" wrapText="1"/>
      <protection hidden="1"/>
    </xf>
    <xf numFmtId="0" fontId="11" fillId="0" borderId="21" xfId="0" applyFont="1" applyBorder="1" applyAlignment="1" applyProtection="1">
      <alignment horizontal="left" vertical="center" wrapText="1"/>
      <protection hidden="1"/>
    </xf>
    <xf numFmtId="0" fontId="11" fillId="0" borderId="15" xfId="0" applyFont="1" applyBorder="1" applyAlignment="1" applyProtection="1">
      <alignment horizontal="left" vertical="center" wrapText="1"/>
      <protection hidden="1"/>
    </xf>
    <xf numFmtId="0" fontId="11" fillId="0" borderId="1" xfId="0" applyFont="1" applyBorder="1" applyAlignment="1" applyProtection="1">
      <alignment horizontal="left" vertical="center" wrapText="1"/>
      <protection hidden="1"/>
    </xf>
    <xf numFmtId="0" fontId="11" fillId="0" borderId="16" xfId="0" applyFont="1" applyBorder="1" applyAlignment="1" applyProtection="1">
      <alignment horizontal="left" vertical="center" wrapText="1"/>
      <protection hidden="1"/>
    </xf>
    <xf numFmtId="0" fontId="23" fillId="4" borderId="0" xfId="0" applyFont="1" applyFill="1" applyAlignment="1">
      <alignment horizontal="left"/>
    </xf>
    <xf numFmtId="0" fontId="13" fillId="4" borderId="0" xfId="0" applyFont="1" applyFill="1" applyAlignment="1">
      <alignment horizontal="left"/>
    </xf>
    <xf numFmtId="0" fontId="8" fillId="5" borderId="3" xfId="0" applyFont="1" applyFill="1" applyBorder="1" applyAlignment="1">
      <alignment horizontal="center"/>
    </xf>
    <xf numFmtId="0" fontId="8" fillId="5" borderId="4" xfId="0" applyFont="1" applyFill="1" applyBorder="1" applyAlignment="1">
      <alignment horizontal="center"/>
    </xf>
    <xf numFmtId="0" fontId="8" fillId="5" borderId="5" xfId="0" applyFont="1" applyFill="1" applyBorder="1" applyAlignment="1">
      <alignment horizontal="center"/>
    </xf>
    <xf numFmtId="0" fontId="29" fillId="4" borderId="0" xfId="0" applyFont="1" applyFill="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10" fillId="5" borderId="5" xfId="0" applyFont="1" applyFill="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xf>
    <xf numFmtId="0" fontId="17" fillId="4" borderId="2" xfId="0" applyFont="1" applyFill="1" applyBorder="1" applyAlignment="1">
      <alignment horizontal="left" vertical="center"/>
    </xf>
    <xf numFmtId="0" fontId="17" fillId="4" borderId="8" xfId="0" applyFont="1" applyFill="1" applyBorder="1" applyAlignment="1">
      <alignment horizontal="left" vertical="center"/>
    </xf>
    <xf numFmtId="0" fontId="17" fillId="4" borderId="20" xfId="0" applyFont="1" applyFill="1" applyBorder="1" applyAlignment="1">
      <alignment horizontal="center"/>
    </xf>
    <xf numFmtId="0" fontId="17" fillId="4" borderId="0" xfId="0" applyFont="1" applyFill="1" applyAlignment="1">
      <alignment horizontal="center"/>
    </xf>
    <xf numFmtId="0" fontId="17" fillId="4" borderId="21" xfId="0" applyFont="1" applyFill="1" applyBorder="1" applyAlignment="1">
      <alignment horizontal="center"/>
    </xf>
    <xf numFmtId="0" fontId="17" fillId="4" borderId="0" xfId="0" applyFont="1" applyFill="1" applyAlignment="1">
      <alignment horizontal="left" vertical="center"/>
    </xf>
    <xf numFmtId="0" fontId="17" fillId="4" borderId="21" xfId="0" applyFont="1" applyFill="1" applyBorder="1" applyAlignment="1">
      <alignment horizontal="left" vertical="center"/>
    </xf>
    <xf numFmtId="2" fontId="17" fillId="4" borderId="20" xfId="4" applyNumberFormat="1" applyFont="1" applyFill="1" applyBorder="1" applyAlignment="1">
      <alignment horizontal="left" vertical="center"/>
    </xf>
    <xf numFmtId="2" fontId="17" fillId="4" borderId="15" xfId="4" applyNumberFormat="1" applyFont="1" applyFill="1" applyBorder="1" applyAlignment="1">
      <alignment horizontal="left" vertical="center"/>
    </xf>
    <xf numFmtId="2" fontId="17" fillId="4" borderId="0" xfId="4" applyNumberFormat="1" applyFont="1" applyFill="1" applyBorder="1" applyAlignment="1">
      <alignment horizontal="left" vertical="center"/>
    </xf>
    <xf numFmtId="2" fontId="17" fillId="4" borderId="1" xfId="4" applyNumberFormat="1" applyFont="1" applyFill="1" applyBorder="1" applyAlignment="1">
      <alignment horizontal="left" vertical="center"/>
    </xf>
    <xf numFmtId="0" fontId="17" fillId="4" borderId="1" xfId="0" applyFont="1" applyFill="1" applyBorder="1" applyAlignment="1">
      <alignment horizontal="left" vertical="center"/>
    </xf>
    <xf numFmtId="0" fontId="17" fillId="4" borderId="16" xfId="0" applyFont="1" applyFill="1" applyBorder="1" applyAlignment="1">
      <alignment horizontal="left" vertical="center"/>
    </xf>
    <xf numFmtId="2" fontId="17" fillId="4" borderId="21" xfId="0" applyNumberFormat="1" applyFont="1" applyFill="1" applyBorder="1" applyAlignment="1">
      <alignment horizontal="center" vertical="center"/>
    </xf>
    <xf numFmtId="2" fontId="17" fillId="4" borderId="16" xfId="0" applyNumberFormat="1" applyFont="1" applyFill="1" applyBorder="1" applyAlignment="1">
      <alignment horizontal="center" vertical="center"/>
    </xf>
    <xf numFmtId="0" fontId="10" fillId="5" borderId="7" xfId="0" applyFont="1" applyFill="1" applyBorder="1" applyAlignment="1">
      <alignment horizontal="left" vertical="center" wrapText="1"/>
    </xf>
    <xf numFmtId="0" fontId="10" fillId="5" borderId="2"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20" xfId="0" applyFont="1" applyFill="1" applyBorder="1" applyAlignment="1">
      <alignment horizontal="left" vertical="center" wrapText="1"/>
    </xf>
    <xf numFmtId="0" fontId="10" fillId="5" borderId="0" xfId="0" applyFont="1" applyFill="1" applyAlignment="1">
      <alignment horizontal="left" vertical="center" wrapText="1"/>
    </xf>
    <xf numFmtId="0" fontId="10" fillId="5" borderId="21" xfId="0" applyFont="1" applyFill="1" applyBorder="1" applyAlignment="1">
      <alignment horizontal="left" vertical="center" wrapText="1"/>
    </xf>
    <xf numFmtId="0" fontId="10" fillId="5" borderId="15" xfId="0" applyFont="1" applyFill="1" applyBorder="1" applyAlignment="1">
      <alignment horizontal="left" vertical="center" wrapText="1"/>
    </xf>
    <xf numFmtId="0" fontId="10" fillId="5" borderId="1" xfId="0" applyFont="1" applyFill="1" applyBorder="1" applyAlignment="1">
      <alignment horizontal="left" vertical="center" wrapText="1"/>
    </xf>
    <xf numFmtId="0" fontId="10" fillId="5" borderId="16" xfId="0" applyFont="1" applyFill="1" applyBorder="1" applyAlignment="1">
      <alignment horizontal="left" vertical="center" wrapText="1"/>
    </xf>
    <xf numFmtId="0" fontId="11" fillId="0" borderId="15" xfId="0" applyFont="1" applyBorder="1" applyAlignment="1">
      <alignment horizontal="left" vertical="center" wrapText="1"/>
    </xf>
    <xf numFmtId="0" fontId="11" fillId="0" borderId="1" xfId="0" applyFont="1" applyBorder="1" applyAlignment="1">
      <alignment horizontal="left" vertical="center" wrapText="1"/>
    </xf>
    <xf numFmtId="0" fontId="11" fillId="0" borderId="16" xfId="0" applyFont="1" applyBorder="1" applyAlignment="1">
      <alignment horizontal="left"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0" fillId="5" borderId="16" xfId="0" applyFont="1" applyFill="1" applyBorder="1" applyAlignment="1">
      <alignment horizontal="center" vertical="center" wrapText="1"/>
    </xf>
    <xf numFmtId="0" fontId="21" fillId="0" borderId="7" xfId="0" applyFont="1" applyBorder="1" applyAlignment="1">
      <alignment horizontal="center" vertical="center"/>
    </xf>
    <xf numFmtId="0" fontId="21" fillId="0" borderId="8" xfId="0" applyFont="1" applyBorder="1" applyAlignment="1">
      <alignment horizontal="center" vertical="center"/>
    </xf>
    <xf numFmtId="0" fontId="21" fillId="0" borderId="20" xfId="0" applyFont="1" applyBorder="1" applyAlignment="1">
      <alignment horizontal="center" vertical="center"/>
    </xf>
    <xf numFmtId="0" fontId="21" fillId="0" borderId="21" xfId="0" applyFont="1" applyBorder="1" applyAlignment="1">
      <alignment horizontal="center" vertical="center"/>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2" fontId="0" fillId="5" borderId="41" xfId="0" applyNumberFormat="1" applyFill="1" applyBorder="1" applyAlignment="1">
      <alignment horizontal="center" vertical="center" wrapText="1"/>
    </xf>
    <xf numFmtId="2" fontId="0" fillId="5" borderId="42" xfId="0" applyNumberFormat="1" applyFill="1" applyBorder="1" applyAlignment="1">
      <alignment horizontal="center" vertical="center"/>
    </xf>
    <xf numFmtId="0" fontId="33" fillId="5" borderId="3" xfId="0" applyFont="1" applyFill="1" applyBorder="1" applyAlignment="1">
      <alignment horizontal="left" vertical="center" wrapText="1"/>
    </xf>
    <xf numFmtId="0" fontId="33" fillId="5" borderId="4" xfId="0" applyFont="1" applyFill="1" applyBorder="1" applyAlignment="1">
      <alignment horizontal="left" vertical="center" wrapText="1"/>
    </xf>
    <xf numFmtId="0" fontId="33" fillId="5" borderId="5" xfId="0" applyFont="1" applyFill="1" applyBorder="1" applyAlignment="1">
      <alignment horizontal="left" vertical="center" wrapText="1"/>
    </xf>
    <xf numFmtId="0" fontId="34" fillId="4" borderId="3" xfId="0" applyFont="1" applyFill="1" applyBorder="1" applyAlignment="1">
      <alignment horizontal="left" vertical="center" wrapText="1"/>
    </xf>
    <xf numFmtId="0" fontId="34" fillId="4" borderId="4" xfId="0" applyFont="1" applyFill="1" applyBorder="1" applyAlignment="1">
      <alignment horizontal="left" vertical="center" wrapText="1"/>
    </xf>
    <xf numFmtId="0" fontId="34" fillId="4" borderId="5" xfId="0" applyFont="1" applyFill="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left" vertical="center" wrapText="1"/>
    </xf>
    <xf numFmtId="2" fontId="0" fillId="5" borderId="20" xfId="0" applyNumberFormat="1" applyFill="1" applyBorder="1" applyAlignment="1">
      <alignment horizontal="center" vertical="center"/>
    </xf>
    <xf numFmtId="2" fontId="0" fillId="5" borderId="21" xfId="0" applyNumberFormat="1" applyFill="1" applyBorder="1" applyAlignment="1">
      <alignment horizontal="center" vertical="center"/>
    </xf>
    <xf numFmtId="2" fontId="0" fillId="5" borderId="43" xfId="0" applyNumberFormat="1" applyFill="1" applyBorder="1" applyAlignment="1">
      <alignment horizontal="center" vertical="center"/>
    </xf>
    <xf numFmtId="2" fontId="0" fillId="5" borderId="44" xfId="0" applyNumberFormat="1" applyFill="1" applyBorder="1" applyAlignment="1">
      <alignment horizontal="center" vertical="center"/>
    </xf>
    <xf numFmtId="0" fontId="10" fillId="5" borderId="7" xfId="0" applyFont="1" applyFill="1" applyBorder="1" applyAlignment="1" applyProtection="1">
      <alignment horizontal="left" vertical="center" wrapText="1"/>
      <protection hidden="1"/>
    </xf>
    <xf numFmtId="0" fontId="10" fillId="5" borderId="2" xfId="0" applyFont="1" applyFill="1" applyBorder="1" applyAlignment="1" applyProtection="1">
      <alignment horizontal="left" vertical="center" wrapText="1"/>
      <protection hidden="1"/>
    </xf>
    <xf numFmtId="0" fontId="10" fillId="5" borderId="8" xfId="0" applyFont="1" applyFill="1" applyBorder="1" applyAlignment="1" applyProtection="1">
      <alignment horizontal="left" vertical="center" wrapText="1"/>
      <protection hidden="1"/>
    </xf>
    <xf numFmtId="0" fontId="12" fillId="0" borderId="9" xfId="0" applyFont="1" applyBorder="1" applyAlignment="1" applyProtection="1">
      <alignment horizontal="center" vertical="center" wrapText="1"/>
      <protection hidden="1"/>
    </xf>
    <xf numFmtId="0" fontId="12" fillId="0" borderId="11" xfId="0" applyFont="1" applyBorder="1" applyAlignment="1" applyProtection="1">
      <alignment horizontal="center" vertical="center"/>
      <protection hidden="1"/>
    </xf>
    <xf numFmtId="0" fontId="12" fillId="0" borderId="7" xfId="0" applyFont="1" applyBorder="1" applyAlignment="1" applyProtection="1">
      <alignment horizontal="left" vertical="center" wrapText="1"/>
      <protection hidden="1"/>
    </xf>
    <xf numFmtId="0" fontId="12" fillId="0" borderId="2" xfId="0" applyFont="1" applyBorder="1" applyAlignment="1" applyProtection="1">
      <alignment horizontal="left" vertical="center" wrapText="1"/>
      <protection hidden="1"/>
    </xf>
    <xf numFmtId="0" fontId="12" fillId="0" borderId="8" xfId="0" applyFont="1" applyBorder="1" applyAlignment="1" applyProtection="1">
      <alignment horizontal="left" vertical="center" wrapText="1"/>
      <protection hidden="1"/>
    </xf>
    <xf numFmtId="0" fontId="12" fillId="0" borderId="15" xfId="0" applyFont="1" applyBorder="1" applyAlignment="1" applyProtection="1">
      <alignment horizontal="left" vertical="center" wrapText="1"/>
      <protection hidden="1"/>
    </xf>
    <xf numFmtId="0" fontId="12" fillId="0" borderId="1" xfId="0" applyFont="1" applyBorder="1" applyAlignment="1" applyProtection="1">
      <alignment horizontal="left" vertical="center" wrapText="1"/>
      <protection hidden="1"/>
    </xf>
    <xf numFmtId="0" fontId="12" fillId="0" borderId="16" xfId="0" applyFont="1" applyBorder="1" applyAlignment="1" applyProtection="1">
      <alignment horizontal="left" vertical="center" wrapText="1"/>
      <protection hidden="1"/>
    </xf>
    <xf numFmtId="0" fontId="12" fillId="0" borderId="3"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0" fontId="13" fillId="4" borderId="0" xfId="0" applyFont="1" applyFill="1" applyAlignment="1" applyProtection="1">
      <alignment horizontal="left"/>
      <protection hidden="1"/>
    </xf>
    <xf numFmtId="0" fontId="12" fillId="0" borderId="5" xfId="0" applyFont="1" applyBorder="1" applyAlignment="1" applyProtection="1">
      <alignment horizontal="left" vertical="center" wrapText="1"/>
      <protection hidden="1"/>
    </xf>
    <xf numFmtId="0" fontId="15" fillId="0" borderId="3" xfId="0" applyFont="1" applyBorder="1" applyAlignment="1" applyProtection="1">
      <alignment horizontal="left" vertical="center" wrapText="1"/>
      <protection hidden="1"/>
    </xf>
    <xf numFmtId="0" fontId="15" fillId="0" borderId="4" xfId="0" applyFont="1" applyBorder="1" applyAlignment="1" applyProtection="1">
      <alignment horizontal="left" vertical="center" wrapText="1"/>
      <protection hidden="1"/>
    </xf>
    <xf numFmtId="3" fontId="11" fillId="0" borderId="20" xfId="0" applyNumberFormat="1" applyFont="1" applyBorder="1" applyAlignment="1">
      <alignment horizontal="left" vertical="center" wrapText="1"/>
    </xf>
    <xf numFmtId="3" fontId="11" fillId="0" borderId="0" xfId="0" applyNumberFormat="1" applyFont="1" applyAlignment="1">
      <alignment horizontal="left" vertical="center" wrapText="1"/>
    </xf>
    <xf numFmtId="3" fontId="11" fillId="0" borderId="15" xfId="0" applyNumberFormat="1" applyFont="1" applyBorder="1" applyAlignment="1">
      <alignment horizontal="left" vertical="center" wrapText="1"/>
    </xf>
    <xf numFmtId="3" fontId="11" fillId="0" borderId="1" xfId="0" applyNumberFormat="1" applyFont="1" applyBorder="1" applyAlignment="1">
      <alignment horizontal="left" vertical="center" wrapText="1"/>
    </xf>
    <xf numFmtId="3" fontId="28" fillId="0" borderId="15" xfId="0" applyNumberFormat="1" applyFont="1" applyBorder="1" applyAlignment="1" applyProtection="1">
      <alignment horizontal="left" vertical="center" wrapText="1"/>
      <protection hidden="1"/>
    </xf>
    <xf numFmtId="3" fontId="28" fillId="0" borderId="1" xfId="0" applyNumberFormat="1" applyFont="1" applyBorder="1" applyAlignment="1" applyProtection="1">
      <alignment horizontal="left" vertical="center" wrapText="1"/>
      <protection hidden="1"/>
    </xf>
    <xf numFmtId="3" fontId="11" fillId="0" borderId="7" xfId="0" applyNumberFormat="1" applyFont="1" applyBorder="1" applyAlignment="1" applyProtection="1">
      <alignment horizontal="left" vertical="center" wrapText="1"/>
      <protection hidden="1"/>
    </xf>
    <xf numFmtId="3" fontId="11" fillId="0" borderId="20" xfId="0" applyNumberFormat="1" applyFont="1" applyBorder="1" applyAlignment="1" applyProtection="1">
      <alignment horizontal="left" vertical="center" wrapText="1"/>
      <protection hidden="1"/>
    </xf>
    <xf numFmtId="0" fontId="11" fillId="0" borderId="0" xfId="0" applyFont="1" applyAlignment="1">
      <alignment horizontal="left" vertical="center" wrapText="1"/>
    </xf>
    <xf numFmtId="168" fontId="14" fillId="5" borderId="3" xfId="0" applyNumberFormat="1" applyFont="1" applyFill="1" applyBorder="1" applyAlignment="1">
      <alignment horizontal="center" vertical="center"/>
    </xf>
    <xf numFmtId="168" fontId="14" fillId="5" borderId="5" xfId="0" applyNumberFormat="1" applyFont="1" applyFill="1" applyBorder="1" applyAlignment="1">
      <alignment horizontal="center" vertical="center"/>
    </xf>
    <xf numFmtId="0" fontId="17" fillId="4" borderId="0" xfId="0" applyFont="1" applyFill="1" applyAlignment="1">
      <alignment horizontal="left" vertical="top" wrapText="1"/>
    </xf>
    <xf numFmtId="0" fontId="8" fillId="5" borderId="3" xfId="0" applyFont="1" applyFill="1" applyBorder="1" applyAlignment="1">
      <alignment horizontal="center" shrinkToFit="1"/>
    </xf>
    <xf numFmtId="0" fontId="8" fillId="5" borderId="4" xfId="0" applyFont="1" applyFill="1" applyBorder="1" applyAlignment="1">
      <alignment horizontal="center" shrinkToFit="1"/>
    </xf>
    <xf numFmtId="0" fontId="8" fillId="5" borderId="5" xfId="0" applyFont="1" applyFill="1" applyBorder="1" applyAlignment="1">
      <alignment horizontal="center" shrinkToFit="1"/>
    </xf>
    <xf numFmtId="0" fontId="12" fillId="4" borderId="3" xfId="0" applyFont="1" applyFill="1" applyBorder="1" applyAlignment="1">
      <alignment horizontal="center" vertical="center" wrapText="1"/>
    </xf>
    <xf numFmtId="0" fontId="12" fillId="4" borderId="5" xfId="0" applyFont="1" applyFill="1" applyBorder="1" applyAlignment="1">
      <alignment horizontal="center" vertical="center" wrapText="1"/>
    </xf>
  </cellXfs>
  <cellStyles count="5">
    <cellStyle name="Komma" xfId="1" builtinId="3"/>
    <cellStyle name="Standard" xfId="0" builtinId="0"/>
    <cellStyle name="Standard 2" xfId="2" xr:uid="{00000000-0005-0000-0000-000002000000}"/>
    <cellStyle name="Währung" xfId="4" builtinId="4"/>
    <cellStyle name="Währung 2" xfId="3" xr:uid="{8E52AF7D-8EB8-487F-9EE1-D66F82C789D1}"/>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0</xdr:colOff>
      <xdr:row>17</xdr:row>
      <xdr:rowOff>123825</xdr:rowOff>
    </xdr:from>
    <xdr:to>
      <xdr:col>5</xdr:col>
      <xdr:colOff>0</xdr:colOff>
      <xdr:row>28</xdr:row>
      <xdr:rowOff>9525</xdr:rowOff>
    </xdr:to>
    <xdr:sp macro="" textlink="">
      <xdr:nvSpPr>
        <xdr:cNvPr id="2" name="Textfeld 1">
          <a:extLst>
            <a:ext uri="{FF2B5EF4-FFF2-40B4-BE49-F238E27FC236}">
              <a16:creationId xmlns:a16="http://schemas.microsoft.com/office/drawing/2014/main" id="{8426A6CF-1A70-4BCB-AB1E-88F03B8C955B}"/>
            </a:ext>
          </a:extLst>
        </xdr:cNvPr>
        <xdr:cNvSpPr txBox="1"/>
      </xdr:nvSpPr>
      <xdr:spPr>
        <a:xfrm>
          <a:off x="981075" y="3352800"/>
          <a:ext cx="8067675"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t>Letztverbrauchergruppe</a:t>
          </a:r>
          <a:r>
            <a:rPr lang="de-DE" sz="1100" b="1" baseline="0"/>
            <a:t> A:</a:t>
          </a:r>
        </a:p>
        <a:p>
          <a:r>
            <a:rPr lang="de-DE" sz="1100" baseline="0"/>
            <a:t>Strommengen von Letzverbrauchern für die jeweils ersten 1.000.000 kWh je Abnahmestelle und Jahr.</a:t>
          </a:r>
        </a:p>
        <a:p>
          <a:r>
            <a:rPr lang="de-DE" sz="1100" b="1" baseline="0"/>
            <a:t>Letztverbrauchergruppe B:</a:t>
          </a:r>
        </a:p>
        <a:p>
          <a:pPr marL="0" marR="0" indent="0" defTabSz="914400" eaLnBrk="1" fontAlgn="auto" latinLnBrk="0" hangingPunct="1">
            <a:lnSpc>
              <a:spcPct val="100000"/>
            </a:lnSpc>
            <a:spcBef>
              <a:spcPts val="0"/>
            </a:spcBef>
            <a:spcAft>
              <a:spcPts val="0"/>
            </a:spcAft>
            <a:buClrTx/>
            <a:buSzTx/>
            <a:buFontTx/>
            <a:buNone/>
            <a:tabLst/>
            <a:defRPr/>
          </a:pPr>
          <a:r>
            <a:rPr lang="de-DE" sz="1100" baseline="0">
              <a:solidFill>
                <a:schemeClr val="dk1"/>
              </a:solidFill>
              <a:effectLst/>
              <a:latin typeface="+mn-lt"/>
              <a:ea typeface="+mn-ea"/>
              <a:cs typeface="+mn-cs"/>
            </a:rPr>
            <a:t>Umfasst die über 1.000.000 kWh hinausgehenden Strommengen von Letzverbrauchern, deren Jahresverbrauch an einer Abnahmestelle 1.000.000 kWh übersteigt.</a:t>
          </a:r>
        </a:p>
        <a:p>
          <a:pPr marL="0" marR="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Letztverbrauchergruppe C:</a:t>
          </a:r>
        </a:p>
        <a:p>
          <a:pPr marL="0" marR="0" indent="0" defTabSz="914400" eaLnBrk="1" fontAlgn="auto" latinLnBrk="0" hangingPunct="1">
            <a:lnSpc>
              <a:spcPct val="100000"/>
            </a:lnSpc>
            <a:spcBef>
              <a:spcPts val="0"/>
            </a:spcBef>
            <a:spcAft>
              <a:spcPts val="0"/>
            </a:spcAft>
            <a:buClrTx/>
            <a:buSzTx/>
            <a:buFontTx/>
            <a:buNone/>
            <a:tabLst/>
            <a:defRPr/>
          </a:pPr>
          <a:r>
            <a:rPr lang="de-DE">
              <a:effectLst/>
            </a:rPr>
            <a:t>Umfasst die über 1.000.000 kWh hinausgehenden Strommengen von Letztverbrauchern, die dem produzierenden Gewerbe, dem schienengebundenen Verkehr oder der Eisenbahninfrastruktur zuzuordnen sind und deren Stromkosten im vorangegangenen Kalenderjahr vier Prozent des Umsatzes überstiegen haben.</a:t>
          </a:r>
          <a:r>
            <a:rPr lang="de-DE" baseline="0">
              <a:effectLst/>
            </a:rPr>
            <a:t> Die Zugehörigkeit zur Letztverbrauchergruppe C ist nachzuweisen.</a:t>
          </a:r>
          <a:endParaRPr lang="de-DE">
            <a:effectLst/>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F37"/>
  <sheetViews>
    <sheetView workbookViewId="0">
      <selection activeCell="D10" sqref="D10"/>
    </sheetView>
  </sheetViews>
  <sheetFormatPr baseColWidth="10" defaultColWidth="0" defaultRowHeight="15" zeroHeight="1" x14ac:dyDescent="0.25"/>
  <cols>
    <col min="1" max="1" width="11.42578125" style="1" customWidth="1"/>
    <col min="2" max="2" width="26.85546875" style="1" customWidth="1"/>
    <col min="3" max="3" width="4.28515625" style="1" customWidth="1"/>
    <col min="4" max="4" width="48.140625" style="1" customWidth="1"/>
    <col min="5" max="6" width="11.42578125" style="1" customWidth="1"/>
    <col min="7" max="16384" width="11.42578125" style="1" hidden="1"/>
  </cols>
  <sheetData>
    <row r="1" spans="2:5" x14ac:dyDescent="0.25"/>
    <row r="2" spans="2:5" ht="18.75" x14ac:dyDescent="0.3">
      <c r="B2" s="36" t="s">
        <v>163</v>
      </c>
      <c r="E2" s="111">
        <f>'Preisblatt 1 &amp; 2'!I8</f>
        <v>46023</v>
      </c>
    </row>
    <row r="3" spans="2:5" x14ac:dyDescent="0.25"/>
    <row r="4" spans="2:5" ht="35.25" customHeight="1" x14ac:dyDescent="0.25">
      <c r="B4" s="219" t="s">
        <v>21</v>
      </c>
      <c r="C4" s="219"/>
      <c r="D4" s="219"/>
      <c r="E4" s="219"/>
    </row>
    <row r="5" spans="2:5" x14ac:dyDescent="0.25"/>
    <row r="6" spans="2:5" x14ac:dyDescent="0.25">
      <c r="B6" s="2" t="s">
        <v>4</v>
      </c>
      <c r="C6" s="3"/>
      <c r="D6" s="3"/>
      <c r="E6" s="3"/>
    </row>
    <row r="7" spans="2:5" x14ac:dyDescent="0.25"/>
    <row r="8" spans="2:5" x14ac:dyDescent="0.25">
      <c r="B8" s="5" t="s">
        <v>5</v>
      </c>
      <c r="D8" s="110"/>
      <c r="E8" s="6" t="s">
        <v>6</v>
      </c>
    </row>
    <row r="9" spans="2:5" x14ac:dyDescent="0.25">
      <c r="B9" s="5"/>
      <c r="E9" s="6"/>
    </row>
    <row r="10" spans="2:5" x14ac:dyDescent="0.25">
      <c r="B10" s="5" t="s">
        <v>0</v>
      </c>
      <c r="D10" s="110"/>
      <c r="E10" s="6" t="s">
        <v>7</v>
      </c>
    </row>
    <row r="11" spans="2:5" x14ac:dyDescent="0.25">
      <c r="B11" s="5"/>
    </row>
    <row r="12" spans="2:5" x14ac:dyDescent="0.25">
      <c r="B12" s="5" t="s">
        <v>123</v>
      </c>
      <c r="D12" s="13"/>
    </row>
    <row r="13" spans="2:5" x14ac:dyDescent="0.25">
      <c r="B13" s="5"/>
    </row>
    <row r="14" spans="2:5" x14ac:dyDescent="0.25">
      <c r="B14" s="5" t="s">
        <v>124</v>
      </c>
      <c r="D14" s="32" t="s">
        <v>12</v>
      </c>
    </row>
    <row r="15" spans="2:5" x14ac:dyDescent="0.25">
      <c r="B15" s="5"/>
      <c r="D15" s="4"/>
    </row>
    <row r="16" spans="2:5" x14ac:dyDescent="0.25">
      <c r="B16" s="5" t="s">
        <v>127</v>
      </c>
      <c r="D16" s="13"/>
    </row>
    <row r="17" spans="2:5" x14ac:dyDescent="0.25">
      <c r="B17" s="5"/>
    </row>
    <row r="18" spans="2:5" x14ac:dyDescent="0.25">
      <c r="B18" s="5" t="s">
        <v>159</v>
      </c>
      <c r="D18" s="13"/>
    </row>
    <row r="19" spans="2:5" x14ac:dyDescent="0.25">
      <c r="B19" s="5"/>
    </row>
    <row r="20" spans="2:5" x14ac:dyDescent="0.25">
      <c r="B20" s="2" t="s">
        <v>15</v>
      </c>
      <c r="C20" s="3"/>
      <c r="D20" s="3"/>
      <c r="E20" s="3"/>
    </row>
    <row r="21" spans="2:5" x14ac:dyDescent="0.25"/>
    <row r="22" spans="2:5" x14ac:dyDescent="0.25">
      <c r="B22" s="1" t="s">
        <v>19</v>
      </c>
      <c r="D22" s="9">
        <f>IF(OR(D8="",D10=""),0,D8/D10)</f>
        <v>0</v>
      </c>
      <c r="E22" s="6" t="s">
        <v>20</v>
      </c>
    </row>
    <row r="23" spans="2:5" x14ac:dyDescent="0.25">
      <c r="B23" s="5" t="s">
        <v>9</v>
      </c>
      <c r="D23" s="11">
        <f>Berechnung!N12</f>
        <v>0</v>
      </c>
      <c r="E23" s="6" t="s">
        <v>10</v>
      </c>
    </row>
    <row r="24" spans="2:5" x14ac:dyDescent="0.25">
      <c r="B24" s="5" t="s">
        <v>3</v>
      </c>
      <c r="D24" s="11">
        <f>Berechnung!N11</f>
        <v>0</v>
      </c>
      <c r="E24" s="6" t="s">
        <v>10</v>
      </c>
    </row>
    <row r="25" spans="2:5" ht="17.25" x14ac:dyDescent="0.4">
      <c r="B25" s="5" t="s">
        <v>137</v>
      </c>
      <c r="D25" s="12">
        <f>IF(D12="",0,Berechnung!N13)</f>
        <v>0</v>
      </c>
      <c r="E25" s="6" t="s">
        <v>10</v>
      </c>
    </row>
    <row r="26" spans="2:5" ht="12.75" customHeight="1" x14ac:dyDescent="0.4">
      <c r="B26" s="33" t="s">
        <v>138</v>
      </c>
      <c r="D26" s="10"/>
      <c r="E26" s="6"/>
    </row>
    <row r="27" spans="2:5" x14ac:dyDescent="0.25"/>
    <row r="28" spans="2:5" x14ac:dyDescent="0.25">
      <c r="B28" s="5" t="s">
        <v>16</v>
      </c>
      <c r="D28" s="11">
        <f>IF(OR(D23="",D24="",D25=""),0,D23+D24+D25)</f>
        <v>0</v>
      </c>
      <c r="E28" s="6" t="s">
        <v>10</v>
      </c>
    </row>
    <row r="29" spans="2:5" ht="17.25" x14ac:dyDescent="0.4">
      <c r="B29" s="1" t="s">
        <v>17</v>
      </c>
      <c r="D29" s="10">
        <f>IF(D28="",0,D28*19%)</f>
        <v>0</v>
      </c>
      <c r="E29" s="6" t="s">
        <v>10</v>
      </c>
    </row>
    <row r="30" spans="2:5" ht="17.25" x14ac:dyDescent="0.4">
      <c r="B30" s="5" t="s">
        <v>18</v>
      </c>
      <c r="D30" s="12">
        <f>IF(D28="",0,D28+D29)</f>
        <v>0</v>
      </c>
      <c r="E30" s="6" t="s">
        <v>10</v>
      </c>
    </row>
    <row r="31" spans="2:5" x14ac:dyDescent="0.25"/>
    <row r="32" spans="2:5" x14ac:dyDescent="0.25">
      <c r="B32" s="2" t="s">
        <v>148</v>
      </c>
      <c r="C32" s="3"/>
      <c r="D32" s="3"/>
      <c r="E32" s="3"/>
    </row>
    <row r="33" spans="2:5" x14ac:dyDescent="0.25"/>
    <row r="34" spans="2:5" x14ac:dyDescent="0.25">
      <c r="B34" s="1" t="s">
        <v>149</v>
      </c>
      <c r="D34" s="35">
        <f>IF(D8="",0,D28/D8*100)</f>
        <v>0</v>
      </c>
      <c r="E34" s="6" t="s">
        <v>150</v>
      </c>
    </row>
    <row r="35" spans="2:5" x14ac:dyDescent="0.25"/>
    <row r="36" spans="2:5" ht="29.25" customHeight="1" x14ac:dyDescent="0.25">
      <c r="B36" s="220" t="str">
        <f>IF(OR(D22&lt;0,D22&gt;8784),"Die Benutzungsstunden liegen außerhalb des gültigen Bereichs, bitte prüfen Sie die Jahresentnahme und die Leistung!","")</f>
        <v/>
      </c>
      <c r="C36" s="220"/>
      <c r="D36" s="220"/>
      <c r="E36" s="220"/>
    </row>
    <row r="37" spans="2:5" x14ac:dyDescent="0.25"/>
  </sheetData>
  <sheetProtection algorithmName="SHA-512" hashValue="79rj7rdxhGOr9qmOmCK6lebzzzUSz2jP286hxzRtooxgoF9WoMEX97Ga0N/FXxGYNvw17FiaFPNPHzdumn+OqQ==" saltValue="1KMxtKcbtK5yRF9ONUwbLw==" spinCount="100000" sheet="1" selectLockedCells="1"/>
  <mergeCells count="2">
    <mergeCell ref="B4:E4"/>
    <mergeCell ref="B36:E36"/>
  </mergeCells>
  <conditionalFormatting sqref="B36">
    <cfRule type="containsText" dxfId="0" priority="1" operator="containsText" text="Die Benutzungsstunden liegen außerhalb des gültigen Bereichs, bitte prüfen Sie die Jahresentnahme und die Leistung!">
      <formula>NOT(ISERROR(SEARCH("Die Benutzungsstunden liegen außerhalb des gültigen Bereichs, bitte prüfen Sie die Jahresentnahme und die Leistung!",B36)))</formula>
    </cfRule>
  </conditionalFormatting>
  <dataValidations count="4">
    <dataValidation type="whole" allowBlank="1" showInputMessage="1" showErrorMessage="1" sqref="D16" xr:uid="{00000000-0002-0000-0000-000000000000}">
      <formula1>0</formula1>
      <formula2>10000</formula2>
    </dataValidation>
    <dataValidation type="decimal" allowBlank="1" showInputMessage="1" showErrorMessage="1" sqref="D10" xr:uid="{00000000-0002-0000-0000-000001000000}">
      <formula1>0</formula1>
      <formula2>100000000000</formula2>
    </dataValidation>
    <dataValidation type="decimal" allowBlank="1" showInputMessage="1" showErrorMessage="1" sqref="D8" xr:uid="{00000000-0002-0000-0000-000002000000}">
      <formula1>0</formula1>
      <formula2>100000000000000</formula2>
    </dataValidation>
    <dataValidation type="list" allowBlank="1" showInputMessage="1" showErrorMessage="1" sqref="D13" xr:uid="{00000000-0002-0000-0000-000003000000}">
      <formula1>#REF!</formula1>
    </dataValidation>
  </dataValidations>
  <pageMargins left="0.70866141732283472" right="0.70866141732283472" top="0.78740157480314965" bottom="0.78740157480314965" header="0.31496062992125984" footer="0.31496062992125984"/>
  <pageSetup paperSize="9" scale="76"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4000000}">
          <x14:formula1>
            <xm:f>Berechnung!$C$9:$C$13</xm:f>
          </x14:formula1>
          <xm:sqref>D12</xm:sqref>
        </x14:dataValidation>
        <x14:dataValidation type="list" allowBlank="1" showInputMessage="1" showErrorMessage="1" xr:uid="{27D46CD4-66B8-4045-8C39-EE5AE8F00658}">
          <x14:formula1>
            <xm:f>Berechnung!P1:P2</xm:f>
          </x14:formula1>
          <xm:sqref>D18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pageSetUpPr fitToPage="1"/>
  </sheetPr>
  <dimension ref="A1:F43"/>
  <sheetViews>
    <sheetView workbookViewId="0">
      <selection activeCell="D8" sqref="D8"/>
    </sheetView>
  </sheetViews>
  <sheetFormatPr baseColWidth="10" defaultColWidth="0" defaultRowHeight="15" zeroHeight="1" x14ac:dyDescent="0.25"/>
  <cols>
    <col min="1" max="1" width="11.42578125" style="1" customWidth="1"/>
    <col min="2" max="2" width="38.5703125" style="1" customWidth="1"/>
    <col min="3" max="3" width="4.28515625" style="1" customWidth="1"/>
    <col min="4" max="4" width="29.42578125" style="1" customWidth="1"/>
    <col min="5" max="6" width="11.42578125" style="1" customWidth="1"/>
    <col min="7" max="16384" width="11.42578125" style="1" hidden="1"/>
  </cols>
  <sheetData>
    <row r="1" spans="2:5" x14ac:dyDescent="0.25"/>
    <row r="2" spans="2:5" ht="18.75" x14ac:dyDescent="0.3">
      <c r="B2" s="36" t="str">
        <f>'Berechnung RLM'!B2</f>
        <v>Netze Hechingen GmbH &amp; Co. KG</v>
      </c>
      <c r="E2" s="111">
        <f>'Preisblatt 1 &amp; 2'!I8</f>
        <v>46023</v>
      </c>
    </row>
    <row r="3" spans="2:5" x14ac:dyDescent="0.25"/>
    <row r="4" spans="2:5" ht="35.25" customHeight="1" x14ac:dyDescent="0.25">
      <c r="B4" s="219" t="s">
        <v>145</v>
      </c>
      <c r="C4" s="219"/>
      <c r="D4" s="219"/>
      <c r="E4" s="219"/>
    </row>
    <row r="5" spans="2:5" x14ac:dyDescent="0.25"/>
    <row r="6" spans="2:5" x14ac:dyDescent="0.25">
      <c r="B6" s="2" t="s">
        <v>4</v>
      </c>
      <c r="C6" s="3"/>
      <c r="D6" s="3"/>
      <c r="E6" s="3"/>
    </row>
    <row r="7" spans="2:5" x14ac:dyDescent="0.25"/>
    <row r="8" spans="2:5" x14ac:dyDescent="0.25">
      <c r="B8" s="5" t="s">
        <v>5</v>
      </c>
      <c r="D8" s="110"/>
      <c r="E8" s="6" t="s">
        <v>6</v>
      </c>
    </row>
    <row r="9" spans="2:5" x14ac:dyDescent="0.25">
      <c r="B9" s="5"/>
      <c r="E9" s="6"/>
    </row>
    <row r="10" spans="2:5" x14ac:dyDescent="0.25">
      <c r="B10" s="5" t="s">
        <v>1</v>
      </c>
      <c r="D10" s="110"/>
    </row>
    <row r="11" spans="2:5" x14ac:dyDescent="0.25">
      <c r="B11" s="5"/>
      <c r="D11" s="4"/>
    </row>
    <row r="12" spans="2:5" x14ac:dyDescent="0.25">
      <c r="B12" s="5" t="s">
        <v>195</v>
      </c>
      <c r="D12" s="110"/>
    </row>
    <row r="13" spans="2:5" x14ac:dyDescent="0.25">
      <c r="B13" s="5"/>
      <c r="D13" s="4"/>
    </row>
    <row r="14" spans="2:5" x14ac:dyDescent="0.25">
      <c r="B14" s="5" t="s">
        <v>202</v>
      </c>
      <c r="D14" s="110"/>
    </row>
    <row r="15" spans="2:5" x14ac:dyDescent="0.25">
      <c r="B15" s="5"/>
      <c r="D15" s="4"/>
    </row>
    <row r="16" spans="2:5" x14ac:dyDescent="0.25">
      <c r="B16" s="5" t="s">
        <v>11</v>
      </c>
      <c r="D16" s="13"/>
    </row>
    <row r="17" spans="2:5" x14ac:dyDescent="0.25">
      <c r="B17" s="5"/>
      <c r="D17" s="4"/>
    </row>
    <row r="18" spans="2:5" ht="30" x14ac:dyDescent="0.25">
      <c r="B18" s="8" t="s">
        <v>203</v>
      </c>
      <c r="D18" s="171"/>
    </row>
    <row r="19" spans="2:5" x14ac:dyDescent="0.25">
      <c r="B19" s="5"/>
      <c r="D19" s="4"/>
    </row>
    <row r="20" spans="2:5" ht="28.5" customHeight="1" x14ac:dyDescent="0.25">
      <c r="B20" s="8" t="s">
        <v>201</v>
      </c>
      <c r="D20" s="171"/>
    </row>
    <row r="21" spans="2:5" x14ac:dyDescent="0.25">
      <c r="B21" s="5"/>
    </row>
    <row r="22" spans="2:5" x14ac:dyDescent="0.25">
      <c r="B22" s="5" t="s">
        <v>147</v>
      </c>
      <c r="D22" s="13"/>
    </row>
    <row r="23" spans="2:5" x14ac:dyDescent="0.25">
      <c r="B23" s="5"/>
    </row>
    <row r="24" spans="2:5" x14ac:dyDescent="0.25">
      <c r="B24" s="2" t="s">
        <v>15</v>
      </c>
      <c r="C24" s="3"/>
      <c r="D24" s="3"/>
      <c r="E24" s="3"/>
    </row>
    <row r="25" spans="2:5" x14ac:dyDescent="0.25"/>
    <row r="26" spans="2:5" x14ac:dyDescent="0.25">
      <c r="B26" s="8" t="s">
        <v>3</v>
      </c>
      <c r="D26" s="11">
        <f>IF(D20="pauschale Reduzierung",Berechnung!M26,IF('Berechnung SLP'!D20="prozentuale Reduzierung",Berechnung!M27,Berechnung!$N$20))</f>
        <v>0</v>
      </c>
      <c r="E26" s="6" t="s">
        <v>10</v>
      </c>
    </row>
    <row r="27" spans="2:5" x14ac:dyDescent="0.25">
      <c r="B27" s="8" t="s">
        <v>2</v>
      </c>
      <c r="D27" s="11">
        <f>Berechnung!N21</f>
        <v>0</v>
      </c>
      <c r="E27" s="6" t="s">
        <v>10</v>
      </c>
    </row>
    <row r="28" spans="2:5" x14ac:dyDescent="0.25">
      <c r="B28" s="5" t="s">
        <v>137</v>
      </c>
      <c r="D28" s="11">
        <f>IF(D16="",0,Berechnung!N22)</f>
        <v>0</v>
      </c>
      <c r="E28" s="6" t="s">
        <v>10</v>
      </c>
    </row>
    <row r="29" spans="2:5" ht="9.75" customHeight="1" x14ac:dyDescent="0.25">
      <c r="B29" s="33" t="s">
        <v>138</v>
      </c>
      <c r="D29" s="7"/>
      <c r="E29" s="6"/>
    </row>
    <row r="30" spans="2:5" ht="15" customHeight="1" x14ac:dyDescent="0.25">
      <c r="B30" s="5" t="s">
        <v>199</v>
      </c>
      <c r="D30" s="11">
        <f>Berechnung!D85</f>
        <v>0</v>
      </c>
      <c r="E30" s="6" t="s">
        <v>10</v>
      </c>
    </row>
    <row r="31" spans="2:5" ht="9.75" customHeight="1" x14ac:dyDescent="0.25">
      <c r="B31" s="33" t="s">
        <v>138</v>
      </c>
      <c r="D31" s="7"/>
      <c r="E31" s="6"/>
    </row>
    <row r="32" spans="2:5" ht="17.25" x14ac:dyDescent="0.4">
      <c r="B32" s="5" t="s">
        <v>147</v>
      </c>
      <c r="D32" s="12">
        <f>IF(D22="",0,Berechnung!N23)</f>
        <v>0</v>
      </c>
      <c r="E32" s="6" t="s">
        <v>10</v>
      </c>
    </row>
    <row r="33" spans="2:5" x14ac:dyDescent="0.25">
      <c r="D33" s="7"/>
    </row>
    <row r="34" spans="2:5" x14ac:dyDescent="0.25">
      <c r="B34" s="5" t="s">
        <v>16</v>
      </c>
      <c r="D34" s="11">
        <f>IF(D26="",0,D26+D27+D28+D30+D32)</f>
        <v>0</v>
      </c>
      <c r="E34" s="6" t="s">
        <v>10</v>
      </c>
    </row>
    <row r="35" spans="2:5" ht="17.25" x14ac:dyDescent="0.4">
      <c r="B35" s="1" t="s">
        <v>17</v>
      </c>
      <c r="D35" s="10">
        <f>D34*0.19</f>
        <v>0</v>
      </c>
      <c r="E35" s="6" t="s">
        <v>10</v>
      </c>
    </row>
    <row r="36" spans="2:5" ht="17.25" x14ac:dyDescent="0.4">
      <c r="B36" s="5" t="s">
        <v>18</v>
      </c>
      <c r="D36" s="12">
        <f>D34+D35</f>
        <v>0</v>
      </c>
      <c r="E36" s="6" t="s">
        <v>10</v>
      </c>
    </row>
    <row r="37" spans="2:5" x14ac:dyDescent="0.25"/>
    <row r="38" spans="2:5" x14ac:dyDescent="0.25">
      <c r="B38" s="2" t="s">
        <v>148</v>
      </c>
      <c r="C38" s="3"/>
      <c r="D38" s="3"/>
      <c r="E38" s="3"/>
    </row>
    <row r="39" spans="2:5" x14ac:dyDescent="0.25"/>
    <row r="40" spans="2:5" x14ac:dyDescent="0.25">
      <c r="B40" s="1" t="s">
        <v>149</v>
      </c>
      <c r="D40" s="35">
        <f>IF(D8="",0,D34/D8*100)</f>
        <v>0</v>
      </c>
      <c r="E40" s="6" t="s">
        <v>150</v>
      </c>
    </row>
    <row r="41" spans="2:5" x14ac:dyDescent="0.25"/>
    <row r="42" spans="2:5" x14ac:dyDescent="0.25"/>
    <row r="43" spans="2:5" x14ac:dyDescent="0.25"/>
  </sheetData>
  <sheetProtection algorithmName="SHA-512" hashValue="dBAn40nNTNrfmBZNTLfFl0dwZ6FXQmqBMq+emVq9u8PqtwPVtgmSiY41c1Gb2MdJOKkdNxoN70HV5a7fpyN2ow==" saltValue="VMgIW9JCC0lL4aD/TgDIVA==" spinCount="100000" sheet="1" selectLockedCells="1"/>
  <mergeCells count="1">
    <mergeCell ref="B4:E4"/>
  </mergeCells>
  <dataValidations count="1">
    <dataValidation type="decimal" allowBlank="1" showInputMessage="1" showErrorMessage="1" sqref="D8" xr:uid="{00000000-0002-0000-0100-000000000000}">
      <formula1>1</formula1>
      <formula2>100000000000</formula2>
    </dataValidation>
  </dataValidations>
  <pageMargins left="0.70866141732283472" right="0.70866141732283472" top="0.78740157480314965" bottom="0.78740157480314965" header="0.31496062992125984" footer="0.31496062992125984"/>
  <pageSetup paperSize="9" scale="88" orientation="portrait" r:id="rId1"/>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1000000}">
          <x14:formula1>
            <xm:f>Berechnung!$C$20:$C$22</xm:f>
          </x14:formula1>
          <xm:sqref>D10</xm:sqref>
        </x14:dataValidation>
        <x14:dataValidation type="list" allowBlank="1" showInputMessage="1" showErrorMessage="1" xr:uid="{00000000-0002-0000-0100-000003000000}">
          <x14:formula1>
            <xm:f>Berechnung!$C$75:$C$77</xm:f>
          </x14:formula1>
          <xm:sqref>D22</xm:sqref>
        </x14:dataValidation>
        <x14:dataValidation type="list" allowBlank="1" showInputMessage="1" showErrorMessage="1" xr:uid="{00000000-0002-0000-0100-000002000000}">
          <x14:formula1>
            <xm:f>Berechnung!$C$71:$C$73</xm:f>
          </x14:formula1>
          <xm:sqref>D17</xm:sqref>
        </x14:dataValidation>
        <x14:dataValidation type="list" allowBlank="1" showInputMessage="1" showErrorMessage="1" xr:uid="{8C13A42F-657A-42AF-8B64-1991B01A5856}">
          <x14:formula1>
            <xm:f>Berechnung!$Q$2:$Q$3</xm:f>
          </x14:formula1>
          <xm:sqref>D12:D13</xm:sqref>
        </x14:dataValidation>
        <x14:dataValidation type="list" allowBlank="1" showInputMessage="1" showErrorMessage="1" xr:uid="{F1049F5D-8EC5-44B4-9F51-C848474CBEBD}">
          <x14:formula1>
            <xm:f>Berechnung!$P$1:$P$2</xm:f>
          </x14:formula1>
          <xm:sqref>D14 D18:D19</xm:sqref>
        </x14:dataValidation>
        <x14:dataValidation type="list" allowBlank="1" showInputMessage="1" showErrorMessage="1" xr:uid="{319519BB-1D4A-4A84-8B5D-DC18F95FEBA2}">
          <x14:formula1>
            <xm:f>Berechnung!$C$71:$C$74</xm:f>
          </x14:formula1>
          <xm:sqref>D16</xm:sqref>
        </x14:dataValidation>
        <x14:dataValidation type="list" allowBlank="1" showInputMessage="1" showErrorMessage="1" xr:uid="{EC4BD5D7-1E27-4015-A7B7-C077A20B11E2}">
          <x14:formula1>
            <xm:f>IF(D18="nein",Berechnung!C26,IF(D18="ja",Berechnung!C25:C27,""))</xm:f>
          </x14:formula1>
          <xm:sqref>D20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B1:Q93"/>
  <sheetViews>
    <sheetView topLeftCell="E1" workbookViewId="0">
      <selection activeCell="K51" sqref="K51"/>
    </sheetView>
  </sheetViews>
  <sheetFormatPr baseColWidth="10" defaultRowHeight="15" x14ac:dyDescent="0.25"/>
  <cols>
    <col min="1" max="2" width="11.42578125" style="14"/>
    <col min="3" max="3" width="27.42578125" style="14" customWidth="1"/>
    <col min="4" max="5" width="11.42578125" style="14"/>
    <col min="6" max="6" width="32.85546875" style="14" bestFit="1" customWidth="1"/>
    <col min="7" max="7" width="19.7109375" style="14" customWidth="1"/>
    <col min="8" max="8" width="17.85546875" style="14" customWidth="1"/>
    <col min="9" max="9" width="17.7109375" style="14" customWidth="1"/>
    <col min="10" max="10" width="13.7109375" style="14" bestFit="1" customWidth="1"/>
    <col min="11" max="11" width="13.5703125" style="14" customWidth="1"/>
    <col min="12" max="12" width="5.85546875" style="14" customWidth="1"/>
    <col min="13" max="13" width="18.42578125" style="14" bestFit="1" customWidth="1"/>
    <col min="14" max="14" width="17" style="14" bestFit="1" customWidth="1"/>
    <col min="15" max="15" width="11.42578125" style="14"/>
    <col min="16" max="16" width="15.5703125" style="14" bestFit="1" customWidth="1"/>
    <col min="17" max="16384" width="11.42578125" style="14"/>
  </cols>
  <sheetData>
    <row r="1" spans="2:17" x14ac:dyDescent="0.25">
      <c r="N1" s="14" t="s">
        <v>13</v>
      </c>
      <c r="P1" s="14" t="s">
        <v>160</v>
      </c>
      <c r="Q1" s="14" t="s">
        <v>195</v>
      </c>
    </row>
    <row r="2" spans="2:17" x14ac:dyDescent="0.25">
      <c r="B2" s="15" t="s">
        <v>22</v>
      </c>
      <c r="N2" s="15" t="s">
        <v>12</v>
      </c>
      <c r="P2" s="14" t="s">
        <v>161</v>
      </c>
      <c r="Q2" s="14" t="s">
        <v>196</v>
      </c>
    </row>
    <row r="3" spans="2:17" x14ac:dyDescent="0.25">
      <c r="N3" s="15" t="s">
        <v>125</v>
      </c>
      <c r="Q3" s="14" t="s">
        <v>197</v>
      </c>
    </row>
    <row r="4" spans="2:17" x14ac:dyDescent="0.25">
      <c r="B4" s="15" t="s">
        <v>27</v>
      </c>
      <c r="C4" s="14" t="s">
        <v>128</v>
      </c>
    </row>
    <row r="5" spans="2:17" x14ac:dyDescent="0.25">
      <c r="B5" s="15"/>
      <c r="C5" s="15"/>
      <c r="D5" s="15"/>
      <c r="E5" s="15"/>
      <c r="F5" s="15"/>
      <c r="G5" s="15"/>
      <c r="H5" s="15"/>
    </row>
    <row r="6" spans="2:17" x14ac:dyDescent="0.25">
      <c r="B6" s="15"/>
      <c r="C6" s="26" t="s">
        <v>142</v>
      </c>
      <c r="D6" s="27"/>
      <c r="E6" s="25"/>
      <c r="F6" s="21" t="s">
        <v>30</v>
      </c>
      <c r="G6" s="21"/>
      <c r="H6" s="21" t="s">
        <v>31</v>
      </c>
      <c r="I6" s="22"/>
    </row>
    <row r="7" spans="2:17" x14ac:dyDescent="0.25">
      <c r="B7" s="15"/>
      <c r="C7" s="26" t="s">
        <v>32</v>
      </c>
      <c r="D7" s="27"/>
      <c r="E7" s="25"/>
      <c r="F7" s="25" t="s">
        <v>9</v>
      </c>
      <c r="G7" s="23" t="s">
        <v>3</v>
      </c>
      <c r="H7" s="23" t="s">
        <v>9</v>
      </c>
      <c r="I7" s="24" t="s">
        <v>3</v>
      </c>
      <c r="J7" s="19" t="s">
        <v>9</v>
      </c>
      <c r="K7" s="19" t="s">
        <v>136</v>
      </c>
    </row>
    <row r="8" spans="2:17" x14ac:dyDescent="0.25">
      <c r="B8" s="15"/>
      <c r="C8" s="26"/>
      <c r="D8" s="27"/>
      <c r="E8" s="25"/>
      <c r="F8" s="25" t="s">
        <v>33</v>
      </c>
      <c r="G8" s="23" t="s">
        <v>34</v>
      </c>
      <c r="H8" s="23" t="s">
        <v>33</v>
      </c>
      <c r="I8" s="24" t="s">
        <v>34</v>
      </c>
      <c r="M8" s="15" t="s">
        <v>8</v>
      </c>
      <c r="N8" s="15" t="s">
        <v>133</v>
      </c>
    </row>
    <row r="9" spans="2:17" x14ac:dyDescent="0.25">
      <c r="B9" s="15"/>
      <c r="C9" s="26" t="s">
        <v>35</v>
      </c>
      <c r="D9" s="27"/>
      <c r="E9" s="25"/>
      <c r="F9" s="30">
        <f>'Preisblatt 1 &amp; 2'!F15</f>
        <v>17.190000000000001</v>
      </c>
      <c r="G9" s="30">
        <f>'Preisblatt 1 &amp; 2'!G15</f>
        <v>5.49</v>
      </c>
      <c r="H9" s="30">
        <f>'Preisblatt 1 &amp; 2'!H15</f>
        <v>147.36000000000001</v>
      </c>
      <c r="I9" s="30">
        <f>'Preisblatt 1 &amp; 2'!I15</f>
        <v>0.28000000000000003</v>
      </c>
      <c r="J9" s="14">
        <f>IF('Berechnung RLM'!$D$22&gt;2500,Berechnung!H9,Berechnung!F9)</f>
        <v>17.190000000000001</v>
      </c>
      <c r="K9" s="14">
        <f>IF('Berechnung RLM'!$D$22&gt;2500,Berechnung!I9,Berechnung!G9)</f>
        <v>5.49</v>
      </c>
      <c r="M9" s="14" t="s">
        <v>135</v>
      </c>
      <c r="N9" s="14">
        <f>IF('Berechnung RLM'!D12="",0,MATCH('Berechnung RLM'!D12,Berechnung!C9:C13,0))</f>
        <v>0</v>
      </c>
    </row>
    <row r="10" spans="2:17" x14ac:dyDescent="0.25">
      <c r="B10" s="15"/>
      <c r="C10" s="26" t="s">
        <v>79</v>
      </c>
      <c r="D10" s="27"/>
      <c r="E10" s="25"/>
      <c r="F10" s="30">
        <f>'Preisblatt 1 &amp; 2'!F16</f>
        <v>24.73</v>
      </c>
      <c r="G10" s="30">
        <f>'Preisblatt 1 &amp; 2'!G16</f>
        <v>8.81</v>
      </c>
      <c r="H10" s="30">
        <f>'Preisblatt 1 &amp; 2'!H16</f>
        <v>244.2</v>
      </c>
      <c r="I10" s="30">
        <f>'Preisblatt 1 &amp; 2'!I16</f>
        <v>0.04</v>
      </c>
      <c r="J10" s="14">
        <f>IF('Berechnung RLM'!$D$22&gt;2500,Berechnung!H10,Berechnung!F10)</f>
        <v>24.73</v>
      </c>
      <c r="K10" s="14">
        <f>IF('Berechnung RLM'!$D$22&gt;2500,Berechnung!I10,Berechnung!G10)</f>
        <v>8.81</v>
      </c>
      <c r="M10" s="14" t="s">
        <v>19</v>
      </c>
      <c r="N10" s="16">
        <f>'Berechnung RLM'!D22</f>
        <v>0</v>
      </c>
      <c r="O10" s="14" t="s">
        <v>20</v>
      </c>
    </row>
    <row r="11" spans="2:17" x14ac:dyDescent="0.25">
      <c r="B11" s="15"/>
      <c r="C11" s="26" t="s">
        <v>139</v>
      </c>
      <c r="D11" s="27"/>
      <c r="E11" s="25"/>
      <c r="F11" s="30">
        <f>'Preisblatt 1 &amp; 2'!F16</f>
        <v>24.73</v>
      </c>
      <c r="G11" s="30">
        <f>'Preisblatt 1 &amp; 2'!G16</f>
        <v>8.81</v>
      </c>
      <c r="H11" s="30">
        <f>'Preisblatt 1 &amp; 2'!H16</f>
        <v>244.2</v>
      </c>
      <c r="I11" s="30">
        <f>'Preisblatt 1 &amp; 2'!I16</f>
        <v>0.04</v>
      </c>
      <c r="J11" s="14">
        <f>IF('Berechnung RLM'!$D$22&gt;2500,Berechnung!H11,Berechnung!F11)</f>
        <v>24.73</v>
      </c>
      <c r="K11" s="14">
        <f>IF('Berechnung RLM'!$D$22&gt;2500,Berechnung!I11,Berechnung!G11)</f>
        <v>8.81</v>
      </c>
      <c r="M11" s="14" t="s">
        <v>3</v>
      </c>
      <c r="N11" s="18">
        <f>IF(N9=0,0,INDEX($K$9:$K$13,$N$9,0)*'Berechnung RLM'!$D$8/100)</f>
        <v>0</v>
      </c>
      <c r="O11" s="14" t="s">
        <v>10</v>
      </c>
    </row>
    <row r="12" spans="2:17" x14ac:dyDescent="0.25">
      <c r="B12" s="15"/>
      <c r="C12" s="26" t="s">
        <v>37</v>
      </c>
      <c r="D12" s="27"/>
      <c r="E12" s="25"/>
      <c r="F12" s="30">
        <f>'Preisblatt 1 &amp; 2'!F17</f>
        <v>39.24</v>
      </c>
      <c r="G12" s="30">
        <f>'Preisblatt 1 &amp; 2'!G17</f>
        <v>10.039999999999999</v>
      </c>
      <c r="H12" s="30">
        <f>'Preisblatt 1 &amp; 2'!H17</f>
        <v>249.37</v>
      </c>
      <c r="I12" s="30">
        <f>'Preisblatt 1 &amp; 2'!I17</f>
        <v>1.64</v>
      </c>
      <c r="J12" s="14">
        <f>IF('Berechnung RLM'!$D$22&gt;2500,Berechnung!H12,Berechnung!F12)</f>
        <v>39.24</v>
      </c>
      <c r="K12" s="14">
        <f>IF('Berechnung RLM'!$D$22&gt;2500,Berechnung!I12,Berechnung!G12)</f>
        <v>10.039999999999999</v>
      </c>
      <c r="M12" s="14" t="s">
        <v>9</v>
      </c>
      <c r="N12" s="18">
        <f>IF(N9=0,0,INDEX($J$9:$J$13,$N$9,0)*'Berechnung RLM'!$D$10)</f>
        <v>0</v>
      </c>
      <c r="O12" s="14" t="s">
        <v>10</v>
      </c>
    </row>
    <row r="13" spans="2:17" x14ac:dyDescent="0.25">
      <c r="B13" s="15"/>
      <c r="C13" s="26" t="s">
        <v>38</v>
      </c>
      <c r="D13" s="27"/>
      <c r="E13" s="25"/>
      <c r="F13" s="30">
        <f>'Preisblatt 1 &amp; 2'!F18</f>
        <v>53.75</v>
      </c>
      <c r="G13" s="30">
        <f>'Preisblatt 1 &amp; 2'!G18</f>
        <v>11.26</v>
      </c>
      <c r="H13" s="30">
        <f>'Preisblatt 1 &amp; 2'!H18</f>
        <v>254.54</v>
      </c>
      <c r="I13" s="30">
        <f>'Preisblatt 1 &amp; 2'!I18</f>
        <v>3.23</v>
      </c>
      <c r="J13" s="14">
        <f>IF('Berechnung RLM'!$D$22&gt;2500,Berechnung!H13,Berechnung!F13)</f>
        <v>53.75</v>
      </c>
      <c r="K13" s="14">
        <f>IF('Berechnung RLM'!$D$22&gt;2500,Berechnung!I13,Berechnung!G13)</f>
        <v>11.26</v>
      </c>
      <c r="M13" s="14" t="s">
        <v>14</v>
      </c>
      <c r="N13" s="18">
        <f>IF(N9&gt;2,IF('Berechnung RLM'!D18="ja",Berechnung!F63,F63+F64),IF('Berechnung RLM'!D18="ja",Berechnung!F61,F61+F62))*'Berechnung RLM'!$D$16</f>
        <v>0</v>
      </c>
      <c r="O13" s="14" t="s">
        <v>10</v>
      </c>
    </row>
    <row r="14" spans="2:17" x14ac:dyDescent="0.25">
      <c r="B14" s="15"/>
      <c r="C14" s="15"/>
      <c r="I14" s="19"/>
    </row>
    <row r="15" spans="2:17" x14ac:dyDescent="0.25">
      <c r="B15" s="15" t="s">
        <v>39</v>
      </c>
      <c r="C15" s="15" t="s">
        <v>40</v>
      </c>
      <c r="H15" s="14" t="s">
        <v>41</v>
      </c>
      <c r="I15" s="19">
        <v>0.19</v>
      </c>
    </row>
    <row r="16" spans="2:17" x14ac:dyDescent="0.25">
      <c r="B16" s="15"/>
      <c r="C16" s="15"/>
      <c r="I16" s="19"/>
      <c r="M16" s="15" t="s">
        <v>8</v>
      </c>
      <c r="N16" s="15" t="s">
        <v>134</v>
      </c>
    </row>
    <row r="17" spans="2:16" x14ac:dyDescent="0.25">
      <c r="B17" s="15"/>
      <c r="C17" s="26" t="s">
        <v>141</v>
      </c>
      <c r="D17" s="27"/>
      <c r="E17" s="25"/>
      <c r="F17" s="23" t="s">
        <v>43</v>
      </c>
      <c r="G17" s="23" t="s">
        <v>44</v>
      </c>
      <c r="H17" s="23" t="s">
        <v>43</v>
      </c>
      <c r="I17" s="24" t="s">
        <v>44</v>
      </c>
      <c r="M17" s="14" t="s">
        <v>1</v>
      </c>
      <c r="N17" s="14">
        <f>IF('Berechnung SLP'!$D$10="",0,MATCH('Berechnung SLP'!$D$10,Berechnung!$C$20:$C$22,0))</f>
        <v>0</v>
      </c>
      <c r="O17" s="14">
        <f>IF(AND('Berechnung SLP'!D14="nein",'Berechnung SLP'!D12="ab dem 01.01.2024"),1,Berechnung!N17)</f>
        <v>0</v>
      </c>
      <c r="P17" s="16"/>
    </row>
    <row r="18" spans="2:16" x14ac:dyDescent="0.25">
      <c r="B18" s="15"/>
      <c r="C18" s="26" t="s">
        <v>1</v>
      </c>
      <c r="D18" s="27"/>
      <c r="E18" s="25"/>
      <c r="F18" s="25" t="s">
        <v>3</v>
      </c>
      <c r="G18" s="23" t="s">
        <v>3</v>
      </c>
      <c r="H18" s="23" t="s">
        <v>2</v>
      </c>
      <c r="I18" s="24" t="s">
        <v>2</v>
      </c>
      <c r="M18" s="14" t="s">
        <v>146</v>
      </c>
      <c r="N18" s="14" t="e">
        <f>MATCH('Berechnung SLP'!$D$16,$C$71:$C$74,0)</f>
        <v>#N/A</v>
      </c>
    </row>
    <row r="19" spans="2:16" x14ac:dyDescent="0.25">
      <c r="B19" s="15"/>
      <c r="C19" s="26"/>
      <c r="D19" s="27"/>
      <c r="E19" s="25"/>
      <c r="F19" s="25" t="s">
        <v>34</v>
      </c>
      <c r="G19" s="23" t="s">
        <v>34</v>
      </c>
      <c r="H19" s="23" t="s">
        <v>45</v>
      </c>
      <c r="I19" s="24" t="s">
        <v>45</v>
      </c>
      <c r="M19" s="14" t="s">
        <v>147</v>
      </c>
      <c r="N19" s="14" t="e">
        <f>MATCH('Berechnung SLP'!$D$22,Berechnung!$C$75:$C$77,0)</f>
        <v>#N/A</v>
      </c>
    </row>
    <row r="20" spans="2:16" x14ac:dyDescent="0.25">
      <c r="B20" s="15"/>
      <c r="C20" s="26" t="s">
        <v>140</v>
      </c>
      <c r="D20" s="27"/>
      <c r="E20" s="25"/>
      <c r="F20" s="30">
        <f>'Preisblatt 1 &amp; 2'!F25</f>
        <v>8.34</v>
      </c>
      <c r="G20" s="30">
        <f>'Preisblatt 1 &amp; 2'!G25</f>
        <v>9.92</v>
      </c>
      <c r="H20" s="30">
        <f>'Preisblatt 1 &amp; 2'!H25</f>
        <v>84</v>
      </c>
      <c r="I20" s="30">
        <f>'Preisblatt 1 &amp; 2'!I25</f>
        <v>99.96</v>
      </c>
      <c r="M20" s="14" t="s">
        <v>3</v>
      </c>
      <c r="N20" s="18">
        <f>(IF(O17=0,0,INDEX($F$20:$F$22,$O$17,0)*'Berechnung SLP'!D8)/100)</f>
        <v>0</v>
      </c>
      <c r="O20" s="14" t="s">
        <v>10</v>
      </c>
      <c r="P20" s="34"/>
    </row>
    <row r="21" spans="2:16" x14ac:dyDescent="0.25">
      <c r="B21" s="15"/>
      <c r="C21" s="26" t="s">
        <v>254</v>
      </c>
      <c r="D21" s="27"/>
      <c r="E21" s="25"/>
      <c r="F21" s="30">
        <f>'Preisblatt 1 &amp; 2'!F26</f>
        <v>1.98</v>
      </c>
      <c r="G21" s="30">
        <f>'Preisblatt 1 &amp; 2'!G26</f>
        <v>2.36</v>
      </c>
      <c r="H21" s="30">
        <f>'Preisblatt 1 &amp; 2'!H26</f>
        <v>0</v>
      </c>
      <c r="I21" s="30">
        <f>'Preisblatt 1 &amp; 2'!I26</f>
        <v>0</v>
      </c>
      <c r="M21" s="14" t="s">
        <v>2</v>
      </c>
      <c r="N21" s="18">
        <f>IF('Berechnung SLP'!D18="ja",0,INDEX($H$20:$H$22,$N$17,0))</f>
        <v>0</v>
      </c>
      <c r="O21" s="14" t="s">
        <v>10</v>
      </c>
    </row>
    <row r="22" spans="2:16" x14ac:dyDescent="0.25">
      <c r="B22" s="15"/>
      <c r="C22" s="26" t="s">
        <v>255</v>
      </c>
      <c r="D22" s="27"/>
      <c r="E22" s="25"/>
      <c r="F22" s="30">
        <f>'Preisblatt 1 &amp; 2'!F27</f>
        <v>3.5</v>
      </c>
      <c r="G22" s="30">
        <f>'Preisblatt 1 &amp; 2'!G27</f>
        <v>4.17</v>
      </c>
      <c r="H22" s="30">
        <f>'Preisblatt 1 &amp; 2'!H27</f>
        <v>0</v>
      </c>
      <c r="I22" s="30">
        <f>'Preisblatt 1 &amp; 2'!I27</f>
        <v>0</v>
      </c>
      <c r="M22" s="14" t="s">
        <v>14</v>
      </c>
      <c r="N22" s="16" t="e">
        <f>INDEX($F$71:$F$74,$N$18,0)</f>
        <v>#N/A</v>
      </c>
      <c r="O22" s="14" t="s">
        <v>10</v>
      </c>
    </row>
    <row r="23" spans="2:16" x14ac:dyDescent="0.25">
      <c r="B23" s="15"/>
      <c r="C23" s="15"/>
      <c r="I23" s="19"/>
      <c r="M23" s="14" t="s">
        <v>147</v>
      </c>
      <c r="N23" s="16" t="e">
        <f>INDEX($F$75:$F$77,$N$19,0)</f>
        <v>#N/A</v>
      </c>
      <c r="O23" s="14" t="s">
        <v>10</v>
      </c>
    </row>
    <row r="24" spans="2:16" x14ac:dyDescent="0.25">
      <c r="B24" s="15" t="s">
        <v>192</v>
      </c>
      <c r="C24" s="15"/>
      <c r="I24" s="19"/>
      <c r="N24" s="16"/>
    </row>
    <row r="25" spans="2:16" x14ac:dyDescent="0.25">
      <c r="B25" s="15"/>
      <c r="C25" s="15" t="s">
        <v>198</v>
      </c>
      <c r="I25" s="19"/>
      <c r="M25" s="15" t="s">
        <v>8</v>
      </c>
      <c r="N25" s="16"/>
    </row>
    <row r="26" spans="2:16" x14ac:dyDescent="0.25">
      <c r="B26" s="15"/>
      <c r="C26" s="15" t="s">
        <v>193</v>
      </c>
      <c r="D26" s="34">
        <f>'Preisblatt 2a'!G18</f>
        <v>129.78</v>
      </c>
      <c r="E26" s="14" t="s">
        <v>180</v>
      </c>
      <c r="I26" s="19"/>
      <c r="M26" s="14">
        <f>IF(F20*'Berechnung SLP'!D8/100-D26&lt;0,0,F20*'Berechnung SLP'!D8/100-D26)</f>
        <v>0</v>
      </c>
      <c r="N26" s="16"/>
    </row>
    <row r="27" spans="2:16" x14ac:dyDescent="0.25">
      <c r="B27" s="15"/>
      <c r="C27" s="15" t="s">
        <v>194</v>
      </c>
      <c r="D27" s="34">
        <f>'Preisblatt 2b'!F16</f>
        <v>3.34</v>
      </c>
      <c r="E27" s="14" t="s">
        <v>150</v>
      </c>
      <c r="I27" s="19"/>
      <c r="M27" s="14">
        <f>D27*'Berechnung SLP'!D8/100</f>
        <v>0</v>
      </c>
      <c r="N27" s="16"/>
    </row>
    <row r="28" spans="2:16" x14ac:dyDescent="0.25">
      <c r="B28" s="15"/>
      <c r="C28" s="15"/>
      <c r="I28" s="19"/>
      <c r="N28" s="16"/>
    </row>
    <row r="29" spans="2:16" x14ac:dyDescent="0.25">
      <c r="B29" s="15" t="s">
        <v>72</v>
      </c>
      <c r="C29" s="15" t="s">
        <v>129</v>
      </c>
      <c r="H29" s="14" t="s">
        <v>26</v>
      </c>
      <c r="I29" s="19"/>
      <c r="N29" s="16"/>
    </row>
    <row r="30" spans="2:16" x14ac:dyDescent="0.25">
      <c r="B30" s="15"/>
      <c r="C30" s="15"/>
      <c r="I30" s="19"/>
      <c r="M30" s="15"/>
      <c r="N30" s="16"/>
    </row>
    <row r="31" spans="2:16" x14ac:dyDescent="0.25">
      <c r="B31" s="15"/>
      <c r="C31" s="26" t="s">
        <v>77</v>
      </c>
      <c r="D31" s="27"/>
      <c r="E31" s="25"/>
      <c r="F31" s="25" t="s">
        <v>77</v>
      </c>
      <c r="G31" s="23"/>
      <c r="I31" s="19"/>
      <c r="M31" s="15"/>
      <c r="N31" s="16"/>
    </row>
    <row r="32" spans="2:16" x14ac:dyDescent="0.25">
      <c r="B32" s="15"/>
      <c r="C32" s="26" t="s">
        <v>32</v>
      </c>
      <c r="D32" s="27"/>
      <c r="E32" s="25"/>
      <c r="F32" s="25" t="s">
        <v>9</v>
      </c>
      <c r="G32" s="23" t="s">
        <v>3</v>
      </c>
      <c r="I32" s="19"/>
    </row>
    <row r="33" spans="2:14" x14ac:dyDescent="0.25">
      <c r="B33" s="15"/>
      <c r="C33" s="26"/>
      <c r="D33" s="27"/>
      <c r="E33" s="25"/>
      <c r="F33" s="25" t="s">
        <v>78</v>
      </c>
      <c r="G33" s="23" t="s">
        <v>34</v>
      </c>
      <c r="I33" s="19"/>
      <c r="M33" s="15"/>
      <c r="N33" s="18"/>
    </row>
    <row r="34" spans="2:14" x14ac:dyDescent="0.25">
      <c r="B34" s="15"/>
      <c r="C34" s="26" t="s">
        <v>35</v>
      </c>
      <c r="D34" s="27"/>
      <c r="E34" s="25"/>
      <c r="F34" s="30">
        <f>'Preisblatt 3 &amp; 4'!F14</f>
        <v>24.56</v>
      </c>
      <c r="G34" s="30">
        <f>'Preisblatt 3 &amp; 4'!G14</f>
        <v>0.28000000000000003</v>
      </c>
      <c r="I34" s="19"/>
    </row>
    <row r="35" spans="2:14" x14ac:dyDescent="0.25">
      <c r="B35" s="15"/>
      <c r="C35" s="26" t="s">
        <v>79</v>
      </c>
      <c r="D35" s="27"/>
      <c r="E35" s="25"/>
      <c r="F35" s="30">
        <f>'Preisblatt 3 &amp; 4'!F15</f>
        <v>40.700000000000003</v>
      </c>
      <c r="G35" s="30">
        <f>'Preisblatt 3 &amp; 4'!G15</f>
        <v>0.04</v>
      </c>
      <c r="I35" s="19"/>
    </row>
    <row r="36" spans="2:14" x14ac:dyDescent="0.25">
      <c r="B36" s="15"/>
      <c r="C36" s="26" t="s">
        <v>37</v>
      </c>
      <c r="D36" s="27"/>
      <c r="E36" s="25"/>
      <c r="F36" s="30">
        <f>'Preisblatt 3 &amp; 4'!F16</f>
        <v>41.56</v>
      </c>
      <c r="G36" s="30">
        <f>'Preisblatt 3 &amp; 4'!G16</f>
        <v>1.64</v>
      </c>
      <c r="I36" s="19"/>
    </row>
    <row r="37" spans="2:14" x14ac:dyDescent="0.25">
      <c r="B37" s="15"/>
      <c r="C37" s="26" t="s">
        <v>38</v>
      </c>
      <c r="D37" s="27"/>
      <c r="E37" s="25"/>
      <c r="F37" s="30">
        <f>'Preisblatt 3 &amp; 4'!F17</f>
        <v>42.42</v>
      </c>
      <c r="G37" s="30">
        <f>'Preisblatt 3 &amp; 4'!G17</f>
        <v>3.23</v>
      </c>
      <c r="I37" s="19"/>
    </row>
    <row r="38" spans="2:14" x14ac:dyDescent="0.25">
      <c r="B38" s="15"/>
      <c r="C38" s="15"/>
      <c r="I38" s="19"/>
    </row>
    <row r="39" spans="2:14" x14ac:dyDescent="0.25">
      <c r="B39" s="15" t="s">
        <v>80</v>
      </c>
      <c r="C39" s="15" t="s">
        <v>130</v>
      </c>
      <c r="D39" s="15"/>
      <c r="E39" s="15"/>
      <c r="F39" s="15"/>
      <c r="I39" s="19"/>
    </row>
    <row r="40" spans="2:14" x14ac:dyDescent="0.25">
      <c r="B40" s="15"/>
      <c r="I40" s="19"/>
    </row>
    <row r="41" spans="2:14" x14ac:dyDescent="0.25">
      <c r="B41" s="15"/>
      <c r="C41" s="26" t="s">
        <v>126</v>
      </c>
      <c r="D41" s="27"/>
      <c r="E41" s="25"/>
      <c r="F41" s="31" t="s">
        <v>86</v>
      </c>
      <c r="G41" s="28" t="s">
        <v>87</v>
      </c>
      <c r="H41" s="28" t="s">
        <v>88</v>
      </c>
      <c r="I41" s="19"/>
    </row>
    <row r="42" spans="2:14" x14ac:dyDescent="0.25">
      <c r="B42" s="15"/>
      <c r="C42" s="26" t="s">
        <v>32</v>
      </c>
      <c r="D42" s="27"/>
      <c r="E42" s="25"/>
      <c r="F42" s="31" t="s">
        <v>33</v>
      </c>
      <c r="G42" s="28" t="s">
        <v>33</v>
      </c>
      <c r="H42" s="28" t="s">
        <v>33</v>
      </c>
      <c r="I42" s="19"/>
    </row>
    <row r="43" spans="2:14" x14ac:dyDescent="0.25">
      <c r="C43" s="26" t="s">
        <v>35</v>
      </c>
      <c r="D43" s="27"/>
      <c r="E43" s="25"/>
      <c r="F43" s="31">
        <f>'Preisblatt 3 &amp; 4'!F27</f>
        <v>0</v>
      </c>
      <c r="G43" s="31">
        <f>'Preisblatt 3 &amp; 4'!G27</f>
        <v>0</v>
      </c>
      <c r="H43" s="31">
        <f>'Preisblatt 3 &amp; 4'!H27</f>
        <v>0</v>
      </c>
    </row>
    <row r="44" spans="2:14" x14ac:dyDescent="0.25">
      <c r="C44" s="26" t="s">
        <v>79</v>
      </c>
      <c r="D44" s="27"/>
      <c r="E44" s="25"/>
      <c r="F44" s="31">
        <f>'Preisblatt 3 &amp; 4'!F28</f>
        <v>61.83</v>
      </c>
      <c r="G44" s="31">
        <f>'Preisblatt 3 &amp; 4'!G28</f>
        <v>74.2</v>
      </c>
      <c r="H44" s="31">
        <f>'Preisblatt 3 &amp; 4'!H28</f>
        <v>86.57</v>
      </c>
    </row>
    <row r="45" spans="2:14" x14ac:dyDescent="0.25">
      <c r="C45" s="26" t="s">
        <v>37</v>
      </c>
      <c r="D45" s="27"/>
      <c r="E45" s="25"/>
      <c r="F45" s="31">
        <f>'Preisblatt 3 &amp; 4'!F29</f>
        <v>56.08</v>
      </c>
      <c r="G45" s="31">
        <f>'Preisblatt 3 &amp; 4'!G29</f>
        <v>67.290000000000006</v>
      </c>
      <c r="H45" s="31">
        <f>'Preisblatt 3 &amp; 4'!H29</f>
        <v>78.510000000000005</v>
      </c>
    </row>
    <row r="46" spans="2:14" x14ac:dyDescent="0.25">
      <c r="B46" s="15"/>
      <c r="C46" s="26" t="s">
        <v>38</v>
      </c>
      <c r="D46" s="27"/>
      <c r="E46" s="25"/>
      <c r="F46" s="31">
        <f>'Preisblatt 3 &amp; 4'!F30</f>
        <v>134.38</v>
      </c>
      <c r="G46" s="31">
        <f>'Preisblatt 3 &amp; 4'!G30</f>
        <v>161.26</v>
      </c>
      <c r="H46" s="31">
        <f>'Preisblatt 3 &amp; 4'!H30</f>
        <v>188.13</v>
      </c>
    </row>
    <row r="47" spans="2:14" x14ac:dyDescent="0.25">
      <c r="B47" s="15"/>
      <c r="C47" s="15"/>
      <c r="D47" s="15"/>
      <c r="E47" s="15"/>
      <c r="F47" s="15"/>
      <c r="G47" s="15"/>
      <c r="H47" s="15"/>
      <c r="I47" s="17"/>
    </row>
    <row r="48" spans="2:14" x14ac:dyDescent="0.25">
      <c r="B48" s="15" t="s">
        <v>89</v>
      </c>
      <c r="C48" s="15" t="s">
        <v>90</v>
      </c>
      <c r="F48" s="20"/>
      <c r="G48" s="20"/>
      <c r="H48" s="20"/>
      <c r="I48" s="19"/>
    </row>
    <row r="49" spans="2:14" x14ac:dyDescent="0.25">
      <c r="B49" s="15"/>
      <c r="I49" s="19"/>
    </row>
    <row r="50" spans="2:14" x14ac:dyDescent="0.25">
      <c r="B50" s="15"/>
      <c r="C50" s="26" t="s">
        <v>143</v>
      </c>
      <c r="D50" s="27"/>
      <c r="E50" s="25"/>
      <c r="F50" s="25" t="s">
        <v>94</v>
      </c>
      <c r="G50" s="23" t="s">
        <v>95</v>
      </c>
      <c r="H50" s="23" t="s">
        <v>96</v>
      </c>
      <c r="I50" s="19"/>
    </row>
    <row r="51" spans="2:14" x14ac:dyDescent="0.25">
      <c r="B51" s="15"/>
      <c r="C51" s="26" t="s">
        <v>32</v>
      </c>
      <c r="D51" s="27"/>
      <c r="E51" s="25"/>
      <c r="F51" s="25" t="s">
        <v>97</v>
      </c>
      <c r="G51" s="23" t="s">
        <v>97</v>
      </c>
      <c r="H51" s="23" t="s">
        <v>98</v>
      </c>
      <c r="I51" s="19"/>
    </row>
    <row r="52" spans="2:14" x14ac:dyDescent="0.25">
      <c r="B52" s="15"/>
      <c r="C52" s="26" t="s">
        <v>35</v>
      </c>
      <c r="D52" s="27"/>
      <c r="E52" s="25"/>
      <c r="F52" s="30">
        <f>'Preisblatt 3 &amp; 4'!F40</f>
        <v>0</v>
      </c>
      <c r="G52" s="30">
        <f>'Preisblatt 3 &amp; 4'!G40</f>
        <v>0</v>
      </c>
      <c r="H52" s="30">
        <f>'Preisblatt 3 &amp; 4'!H40</f>
        <v>0</v>
      </c>
      <c r="I52" s="19"/>
      <c r="M52" s="15"/>
      <c r="N52" s="15"/>
    </row>
    <row r="53" spans="2:14" x14ac:dyDescent="0.25">
      <c r="C53" s="26" t="s">
        <v>79</v>
      </c>
      <c r="D53" s="27"/>
      <c r="E53" s="25"/>
      <c r="F53" s="30">
        <f>'Preisblatt 3 &amp; 4'!F41</f>
        <v>0</v>
      </c>
      <c r="G53" s="30">
        <f>'Preisblatt 3 &amp; 4'!G41</f>
        <v>0</v>
      </c>
      <c r="H53" s="30">
        <f>'Preisblatt 3 &amp; 4'!H41</f>
        <v>0</v>
      </c>
    </row>
    <row r="54" spans="2:14" x14ac:dyDescent="0.25">
      <c r="C54" s="26" t="s">
        <v>37</v>
      </c>
      <c r="D54" s="27"/>
      <c r="E54" s="25"/>
      <c r="F54" s="30">
        <f>'Preisblatt 3 &amp; 4'!F42</f>
        <v>0</v>
      </c>
      <c r="G54" s="30">
        <f>'Preisblatt 3 &amp; 4'!G42</f>
        <v>0</v>
      </c>
      <c r="H54" s="30">
        <f>'Preisblatt 3 &amp; 4'!H42</f>
        <v>0</v>
      </c>
      <c r="N54" s="16"/>
    </row>
    <row r="55" spans="2:14" x14ac:dyDescent="0.25">
      <c r="C55" s="26" t="s">
        <v>38</v>
      </c>
      <c r="D55" s="27"/>
      <c r="E55" s="25"/>
      <c r="F55" s="30">
        <f>'Preisblatt 3 &amp; 4'!F43</f>
        <v>0</v>
      </c>
      <c r="G55" s="30">
        <f>'Preisblatt 3 &amp; 4'!G43</f>
        <v>0</v>
      </c>
      <c r="H55" s="30">
        <f>'Preisblatt 3 &amp; 4'!H43</f>
        <v>0</v>
      </c>
      <c r="N55" s="18"/>
    </row>
    <row r="57" spans="2:14" x14ac:dyDescent="0.25">
      <c r="B57" s="15" t="s">
        <v>103</v>
      </c>
      <c r="C57" s="15" t="s">
        <v>131</v>
      </c>
      <c r="D57" s="15"/>
      <c r="E57" s="17"/>
      <c r="F57" s="15"/>
      <c r="M57" s="15"/>
      <c r="N57" s="18"/>
    </row>
    <row r="58" spans="2:14" x14ac:dyDescent="0.25">
      <c r="E58" s="19"/>
    </row>
    <row r="59" spans="2:14" x14ac:dyDescent="0.25">
      <c r="C59" s="26" t="s">
        <v>144</v>
      </c>
      <c r="D59" s="27"/>
      <c r="E59" s="29"/>
      <c r="F59" s="25" t="s">
        <v>106</v>
      </c>
      <c r="M59" s="15"/>
      <c r="N59" s="15"/>
    </row>
    <row r="60" spans="2:14" x14ac:dyDescent="0.25">
      <c r="C60" s="26" t="s">
        <v>107</v>
      </c>
      <c r="D60" s="27"/>
      <c r="E60" s="29"/>
      <c r="F60" s="25" t="s">
        <v>45</v>
      </c>
    </row>
    <row r="61" spans="2:14" x14ac:dyDescent="0.25">
      <c r="C61" s="26" t="s">
        <v>108</v>
      </c>
      <c r="D61" s="27"/>
      <c r="E61" s="29"/>
      <c r="F61" s="30">
        <f>'Preisblatt 5a &amp; 5b'!F14</f>
        <v>471.62000000000006</v>
      </c>
      <c r="N61" s="16"/>
    </row>
    <row r="62" spans="2:14" x14ac:dyDescent="0.25">
      <c r="C62" s="26" t="s">
        <v>109</v>
      </c>
      <c r="D62" s="27"/>
      <c r="E62" s="29"/>
      <c r="F62" s="30">
        <f>'Preisblatt 5a &amp; 5b'!F15</f>
        <v>235.2</v>
      </c>
      <c r="N62" s="16"/>
    </row>
    <row r="63" spans="2:14" x14ac:dyDescent="0.25">
      <c r="C63" s="26" t="s">
        <v>110</v>
      </c>
      <c r="D63" s="27"/>
      <c r="E63" s="29"/>
      <c r="F63" s="30">
        <f>'Preisblatt 5a &amp; 5b'!F16</f>
        <v>364.44</v>
      </c>
      <c r="N63" s="16"/>
    </row>
    <row r="64" spans="2:14" x14ac:dyDescent="0.25">
      <c r="C64" s="26" t="s">
        <v>109</v>
      </c>
      <c r="D64" s="27"/>
      <c r="E64" s="29"/>
      <c r="F64" s="30">
        <f>'Preisblatt 5a &amp; 5b'!F17</f>
        <v>54.96</v>
      </c>
      <c r="M64" s="15"/>
      <c r="N64" s="16"/>
    </row>
    <row r="65" spans="2:14" x14ac:dyDescent="0.25">
      <c r="C65" s="26" t="s">
        <v>111</v>
      </c>
      <c r="D65" s="27"/>
      <c r="E65" s="29"/>
      <c r="F65" s="30">
        <f>'Preisblatt 5a &amp; 5b'!F18</f>
        <v>0</v>
      </c>
      <c r="M65" s="15"/>
      <c r="N65" s="16"/>
    </row>
    <row r="67" spans="2:14" x14ac:dyDescent="0.25">
      <c r="B67" s="15" t="s">
        <v>112</v>
      </c>
      <c r="C67" s="15" t="s">
        <v>132</v>
      </c>
      <c r="D67" s="15"/>
      <c r="E67" s="17"/>
      <c r="F67" s="15"/>
      <c r="M67" s="15"/>
      <c r="N67" s="18"/>
    </row>
    <row r="68" spans="2:14" x14ac:dyDescent="0.25">
      <c r="E68" s="19"/>
      <c r="J68" s="17"/>
    </row>
    <row r="69" spans="2:14" x14ac:dyDescent="0.25">
      <c r="C69" s="26" t="s">
        <v>144</v>
      </c>
      <c r="D69" s="27"/>
      <c r="E69" s="29"/>
      <c r="F69" s="25" t="s">
        <v>106</v>
      </c>
      <c r="J69" s="19"/>
    </row>
    <row r="70" spans="2:14" x14ac:dyDescent="0.25">
      <c r="C70" s="26" t="s">
        <v>114</v>
      </c>
      <c r="D70" s="27"/>
      <c r="E70" s="29"/>
      <c r="F70" s="25" t="s">
        <v>45</v>
      </c>
      <c r="J70" s="19"/>
    </row>
    <row r="71" spans="2:14" x14ac:dyDescent="0.25">
      <c r="C71" s="26" t="s">
        <v>115</v>
      </c>
      <c r="D71" s="27"/>
      <c r="E71" s="29"/>
      <c r="F71" s="30">
        <f>'Preisblatt 5a &amp; 5b'!F24</f>
        <v>9.7200000000000006</v>
      </c>
      <c r="J71" s="19"/>
    </row>
    <row r="72" spans="2:14" x14ac:dyDescent="0.25">
      <c r="C72" s="26" t="s">
        <v>116</v>
      </c>
      <c r="D72" s="27"/>
      <c r="E72" s="29"/>
      <c r="F72" s="30">
        <f>'Preisblatt 5a &amp; 5b'!F25</f>
        <v>15.67</v>
      </c>
      <c r="J72" s="19"/>
    </row>
    <row r="73" spans="2:14" x14ac:dyDescent="0.25">
      <c r="C73" s="115" t="str">
        <f>'Preisblatt 5a &amp; 5b'!C29</f>
        <v>EDL21</v>
      </c>
      <c r="D73" s="116"/>
      <c r="E73" s="117"/>
      <c r="F73" s="30">
        <f>'Preisblatt 5a &amp; 5b'!F29</f>
        <v>27.07</v>
      </c>
      <c r="J73" s="19"/>
    </row>
    <row r="74" spans="2:14" x14ac:dyDescent="0.25">
      <c r="C74" s="115" t="str">
        <f>'Preisblatt 5a &amp; 5b'!C28</f>
        <v>Pauschalanlage</v>
      </c>
      <c r="D74" s="116"/>
      <c r="E74" s="117"/>
      <c r="F74" s="30">
        <f>'Preisblatt 5a &amp; 5b'!F28</f>
        <v>4.79</v>
      </c>
      <c r="J74" s="19"/>
    </row>
    <row r="75" spans="2:14" x14ac:dyDescent="0.25">
      <c r="C75" s="26" t="s">
        <v>117</v>
      </c>
      <c r="D75" s="27"/>
      <c r="E75" s="29"/>
      <c r="F75" s="30">
        <f>'Preisblatt 5a &amp; 5b'!F26</f>
        <v>54.96</v>
      </c>
      <c r="J75" s="19"/>
    </row>
    <row r="76" spans="2:14" x14ac:dyDescent="0.25">
      <c r="C76" s="26" t="s">
        <v>118</v>
      </c>
      <c r="D76" s="27"/>
      <c r="E76" s="29"/>
      <c r="F76" s="30">
        <f>'Preisblatt 5a &amp; 5b'!F27</f>
        <v>9.57</v>
      </c>
      <c r="J76" s="19"/>
    </row>
    <row r="77" spans="2:14" x14ac:dyDescent="0.25">
      <c r="C77" s="26" t="s">
        <v>162</v>
      </c>
      <c r="D77" s="27"/>
      <c r="E77" s="29"/>
      <c r="F77" s="30">
        <f>F75+F76</f>
        <v>64.53</v>
      </c>
    </row>
    <row r="78" spans="2:14" x14ac:dyDescent="0.25">
      <c r="C78" s="26" t="s">
        <v>256</v>
      </c>
      <c r="D78" s="27"/>
      <c r="E78" s="29"/>
      <c r="F78" s="30">
        <v>21.01</v>
      </c>
    </row>
    <row r="79" spans="2:14" x14ac:dyDescent="0.25">
      <c r="B79" s="14">
        <v>1</v>
      </c>
      <c r="C79" s="26" t="s">
        <v>261</v>
      </c>
      <c r="D79" s="27"/>
      <c r="E79" s="29"/>
      <c r="F79" s="30">
        <v>25.21</v>
      </c>
    </row>
    <row r="80" spans="2:14" x14ac:dyDescent="0.25">
      <c r="B80" s="14">
        <v>2</v>
      </c>
      <c r="C80" s="26" t="s">
        <v>257</v>
      </c>
      <c r="D80" s="27"/>
      <c r="E80" s="29"/>
      <c r="F80" s="30">
        <v>33.61</v>
      </c>
    </row>
    <row r="81" spans="2:10" x14ac:dyDescent="0.25">
      <c r="B81" s="14">
        <v>3</v>
      </c>
      <c r="C81" s="26" t="s">
        <v>258</v>
      </c>
      <c r="D81" s="27"/>
      <c r="E81" s="29"/>
      <c r="F81" s="30">
        <v>42.016806722689076</v>
      </c>
    </row>
    <row r="82" spans="2:10" x14ac:dyDescent="0.25">
      <c r="B82" s="14">
        <v>4</v>
      </c>
      <c r="C82" s="26" t="s">
        <v>259</v>
      </c>
      <c r="D82" s="27"/>
      <c r="E82" s="29"/>
      <c r="F82" s="30">
        <v>92.44</v>
      </c>
    </row>
    <row r="83" spans="2:10" x14ac:dyDescent="0.25">
      <c r="B83" s="14">
        <v>5</v>
      </c>
      <c r="C83" s="26" t="s">
        <v>260</v>
      </c>
      <c r="D83" s="27"/>
      <c r="E83" s="29"/>
      <c r="F83" s="30">
        <v>117.65</v>
      </c>
    </row>
    <row r="84" spans="2:10" x14ac:dyDescent="0.25">
      <c r="J84" s="19"/>
    </row>
    <row r="85" spans="2:10" x14ac:dyDescent="0.25">
      <c r="C85" s="14" t="s">
        <v>200</v>
      </c>
      <c r="D85" s="14">
        <f>IF(OR('Berechnung SLP'!D8=0,'Berechnung SLP'!D18="nein",'Berechnung SLP'!D18=0),0,IF(AND('Berechnung SLP'!D8&gt;0,'Berechnung SLP'!D8&lt;=6000),Berechnung!F79,IF(AND('Berechnung SLP'!D8&gt;6000,'Berechnung SLP'!D8&lt;=10000),Berechnung!F80,IF(AND('Berechnung SLP'!D8&gt;10000,'Berechnung SLP'!D8&lt;=20000),Berechnung!F81,IF(AND('Berechnung SLP'!D8&gt;20000,'Berechnung SLP'!D8&lt;=50000),Berechnung!F82,F83)))))</f>
        <v>0</v>
      </c>
      <c r="J85" s="19"/>
    </row>
    <row r="86" spans="2:10" x14ac:dyDescent="0.25">
      <c r="J86" s="19"/>
    </row>
    <row r="87" spans="2:10" x14ac:dyDescent="0.25">
      <c r="J87" s="19"/>
    </row>
    <row r="88" spans="2:10" x14ac:dyDescent="0.25">
      <c r="J88" s="19"/>
    </row>
    <row r="89" spans="2:10" x14ac:dyDescent="0.25">
      <c r="J89" s="19"/>
    </row>
    <row r="90" spans="2:10" x14ac:dyDescent="0.25">
      <c r="J90" s="19"/>
    </row>
    <row r="91" spans="2:10" x14ac:dyDescent="0.25">
      <c r="J91" s="19"/>
    </row>
    <row r="92" spans="2:10" x14ac:dyDescent="0.25">
      <c r="J92" s="19"/>
    </row>
    <row r="93" spans="2:10" x14ac:dyDescent="0.25">
      <c r="J93" s="19"/>
    </row>
  </sheetData>
  <sheetProtection algorithmName="SHA-512" hashValue="eCJ7IDtvJjMJJRi7W+I9FVvw3ZcOOex9Tr+i2oB7xLyeJYRCsW0Iy7TqcCUL9O6GBq03WXMuRgmulTV49yemGA==" saltValue="ircfEq2VfKlMI9J7G6a7VQ==" spinCount="100000" sheet="1" selectLockedCells="1" selectUnlockedCells="1"/>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26">
    <tabColor theme="6" tint="0.79998168889431442"/>
    <pageSetUpPr fitToPage="1"/>
  </sheetPr>
  <dimension ref="A1:J145"/>
  <sheetViews>
    <sheetView workbookViewId="0">
      <selection activeCell="C36" sqref="C36:E36"/>
    </sheetView>
  </sheetViews>
  <sheetFormatPr baseColWidth="10" defaultColWidth="0" defaultRowHeight="0" customHeight="1" zeroHeight="1" x14ac:dyDescent="0.2"/>
  <cols>
    <col min="1" max="1" width="2.140625" style="37" customWidth="1"/>
    <col min="2" max="2" width="12.5703125" style="37" customWidth="1"/>
    <col min="3" max="3" width="42.140625" style="37" customWidth="1"/>
    <col min="4" max="4" width="9.7109375" style="37" customWidth="1"/>
    <col min="5" max="5" width="10.140625" style="37" bestFit="1" customWidth="1"/>
    <col min="6" max="9" width="15.7109375" style="37" customWidth="1"/>
    <col min="10" max="10" width="8" style="37" customWidth="1"/>
    <col min="11" max="16384" width="11.42578125" style="37" hidden="1"/>
  </cols>
  <sheetData>
    <row r="1" spans="2:9" ht="12.75" x14ac:dyDescent="0.2"/>
    <row r="2" spans="2:9" ht="12.75" x14ac:dyDescent="0.2"/>
    <row r="3" spans="2:9" ht="18.75" x14ac:dyDescent="0.3">
      <c r="B3" s="227" t="s">
        <v>249</v>
      </c>
      <c r="C3" s="228"/>
      <c r="D3" s="228"/>
      <c r="E3" s="228"/>
      <c r="F3" s="228"/>
      <c r="G3" s="228"/>
      <c r="H3" s="228"/>
      <c r="I3" s="229"/>
    </row>
    <row r="4" spans="2:9" ht="11.25" customHeight="1" x14ac:dyDescent="0.2"/>
    <row r="5" spans="2:9" ht="15.75" x14ac:dyDescent="0.25">
      <c r="B5" s="38" t="s">
        <v>23</v>
      </c>
    </row>
    <row r="6" spans="2:9" ht="12.75" x14ac:dyDescent="0.2">
      <c r="B6" s="37" t="s">
        <v>221</v>
      </c>
      <c r="H6" s="40" t="s">
        <v>24</v>
      </c>
      <c r="I6" s="41">
        <v>45945</v>
      </c>
    </row>
    <row r="7" spans="2:9" ht="12.75" x14ac:dyDescent="0.2">
      <c r="H7" s="40" t="s">
        <v>25</v>
      </c>
      <c r="I7" s="41" t="s">
        <v>248</v>
      </c>
    </row>
    <row r="8" spans="2:9" ht="12.75" x14ac:dyDescent="0.2">
      <c r="H8" s="40" t="s">
        <v>26</v>
      </c>
      <c r="I8" s="41">
        <v>46023</v>
      </c>
    </row>
    <row r="9" spans="2:9" ht="12.75" x14ac:dyDescent="0.2"/>
    <row r="10" spans="2:9" s="42" customFormat="1" ht="18" x14ac:dyDescent="0.25">
      <c r="B10" s="38" t="s">
        <v>27</v>
      </c>
      <c r="C10" s="38" t="s">
        <v>28</v>
      </c>
    </row>
    <row r="11" spans="2:9" ht="12.75" customHeight="1" x14ac:dyDescent="0.2"/>
    <row r="12" spans="2:9" ht="22.5" customHeight="1" x14ac:dyDescent="0.2">
      <c r="C12" s="230" t="s">
        <v>29</v>
      </c>
      <c r="D12" s="231"/>
      <c r="E12" s="232"/>
      <c r="F12" s="233" t="s">
        <v>30</v>
      </c>
      <c r="G12" s="234"/>
      <c r="H12" s="235" t="s">
        <v>31</v>
      </c>
      <c r="I12" s="236"/>
    </row>
    <row r="13" spans="2:9" ht="12.75" customHeight="1" x14ac:dyDescent="0.2">
      <c r="C13" s="221" t="s">
        <v>32</v>
      </c>
      <c r="D13" s="222"/>
      <c r="E13" s="223"/>
      <c r="F13" s="62" t="s">
        <v>9</v>
      </c>
      <c r="G13" s="97" t="s">
        <v>3</v>
      </c>
      <c r="H13" s="97" t="s">
        <v>9</v>
      </c>
      <c r="I13" s="63" t="s">
        <v>3</v>
      </c>
    </row>
    <row r="14" spans="2:9" ht="12.75" customHeight="1" x14ac:dyDescent="0.2">
      <c r="C14" s="224"/>
      <c r="D14" s="225"/>
      <c r="E14" s="226"/>
      <c r="F14" s="64" t="s">
        <v>33</v>
      </c>
      <c r="G14" s="98" t="s">
        <v>34</v>
      </c>
      <c r="H14" s="98" t="s">
        <v>33</v>
      </c>
      <c r="I14" s="65" t="s">
        <v>34</v>
      </c>
    </row>
    <row r="15" spans="2:9" ht="15" x14ac:dyDescent="0.2">
      <c r="C15" s="237" t="s">
        <v>35</v>
      </c>
      <c r="D15" s="238"/>
      <c r="E15" s="239"/>
      <c r="F15" s="66">
        <v>17.190000000000001</v>
      </c>
      <c r="G15" s="78">
        <v>5.49</v>
      </c>
      <c r="H15" s="91">
        <v>147.36000000000001</v>
      </c>
      <c r="I15" s="52">
        <v>0.28000000000000003</v>
      </c>
    </row>
    <row r="16" spans="2:9" ht="15" x14ac:dyDescent="0.2">
      <c r="C16" s="240" t="s">
        <v>36</v>
      </c>
      <c r="D16" s="241"/>
      <c r="E16" s="242"/>
      <c r="F16" s="66">
        <v>24.73</v>
      </c>
      <c r="G16" s="78">
        <v>8.81</v>
      </c>
      <c r="H16" s="78">
        <v>244.2</v>
      </c>
      <c r="I16" s="51">
        <v>0.04</v>
      </c>
    </row>
    <row r="17" spans="2:9" ht="15" customHeight="1" x14ac:dyDescent="0.2">
      <c r="C17" s="240" t="s">
        <v>37</v>
      </c>
      <c r="D17" s="241"/>
      <c r="E17" s="242"/>
      <c r="F17" s="66">
        <v>39.24</v>
      </c>
      <c r="G17" s="78">
        <v>10.039999999999999</v>
      </c>
      <c r="H17" s="78">
        <v>249.37</v>
      </c>
      <c r="I17" s="51">
        <v>1.64</v>
      </c>
    </row>
    <row r="18" spans="2:9" ht="15" x14ac:dyDescent="0.2">
      <c r="C18" s="243" t="s">
        <v>38</v>
      </c>
      <c r="D18" s="244"/>
      <c r="E18" s="245"/>
      <c r="F18" s="67">
        <v>53.75</v>
      </c>
      <c r="G18" s="79">
        <v>11.26</v>
      </c>
      <c r="H18" s="79">
        <v>254.54</v>
      </c>
      <c r="I18" s="68">
        <v>3.23</v>
      </c>
    </row>
    <row r="19" spans="2:9" ht="12.75" x14ac:dyDescent="0.2"/>
    <row r="20" spans="2:9" s="42" customFormat="1" ht="15.75" x14ac:dyDescent="0.25">
      <c r="B20" s="38" t="s">
        <v>39</v>
      </c>
      <c r="C20" s="38" t="s">
        <v>40</v>
      </c>
      <c r="H20" s="40" t="s">
        <v>41</v>
      </c>
      <c r="I20" s="99">
        <v>0.19</v>
      </c>
    </row>
    <row r="21" spans="2:9" ht="12.75" x14ac:dyDescent="0.2"/>
    <row r="22" spans="2:9" ht="15.75" customHeight="1" x14ac:dyDescent="0.2">
      <c r="C22" s="230" t="s">
        <v>42</v>
      </c>
      <c r="D22" s="231"/>
      <c r="E22" s="232"/>
      <c r="F22" s="100" t="s">
        <v>43</v>
      </c>
      <c r="G22" s="101" t="s">
        <v>44</v>
      </c>
      <c r="H22" s="101" t="s">
        <v>43</v>
      </c>
      <c r="I22" s="102" t="s">
        <v>44</v>
      </c>
    </row>
    <row r="23" spans="2:9" ht="12.75" customHeight="1" x14ac:dyDescent="0.2">
      <c r="C23" s="221" t="s">
        <v>1</v>
      </c>
      <c r="D23" s="222"/>
      <c r="E23" s="223"/>
      <c r="F23" s="62" t="s">
        <v>3</v>
      </c>
      <c r="G23" s="97" t="s">
        <v>3</v>
      </c>
      <c r="H23" s="97" t="s">
        <v>2</v>
      </c>
      <c r="I23" s="63" t="s">
        <v>2</v>
      </c>
    </row>
    <row r="24" spans="2:9" ht="12.75" customHeight="1" x14ac:dyDescent="0.2">
      <c r="C24" s="224"/>
      <c r="D24" s="225"/>
      <c r="E24" s="226"/>
      <c r="F24" s="64" t="s">
        <v>34</v>
      </c>
      <c r="G24" s="98" t="s">
        <v>34</v>
      </c>
      <c r="H24" s="98" t="s">
        <v>45</v>
      </c>
      <c r="I24" s="65" t="s">
        <v>45</v>
      </c>
    </row>
    <row r="25" spans="2:9" ht="15" x14ac:dyDescent="0.2">
      <c r="C25" s="237" t="s">
        <v>46</v>
      </c>
      <c r="D25" s="238"/>
      <c r="E25" s="239"/>
      <c r="F25" s="103">
        <v>8.34</v>
      </c>
      <c r="G25" s="104">
        <v>9.92</v>
      </c>
      <c r="H25" s="104">
        <v>84</v>
      </c>
      <c r="I25" s="50">
        <v>99.96</v>
      </c>
    </row>
    <row r="26" spans="2:9" ht="15" x14ac:dyDescent="0.2">
      <c r="C26" s="240" t="s">
        <v>47</v>
      </c>
      <c r="D26" s="241"/>
      <c r="E26" s="242"/>
      <c r="F26" s="87">
        <v>1.98</v>
      </c>
      <c r="G26" s="91">
        <v>2.36</v>
      </c>
      <c r="H26" s="105"/>
      <c r="I26" s="106"/>
    </row>
    <row r="27" spans="2:9" ht="15" x14ac:dyDescent="0.2">
      <c r="C27" s="243" t="s">
        <v>48</v>
      </c>
      <c r="D27" s="244"/>
      <c r="E27" s="245"/>
      <c r="F27" s="107">
        <v>3.5</v>
      </c>
      <c r="G27" s="93">
        <v>4.17</v>
      </c>
      <c r="H27" s="108"/>
      <c r="I27" s="109"/>
    </row>
    <row r="28" spans="2:9" ht="6" customHeight="1" x14ac:dyDescent="0.2"/>
    <row r="29" spans="2:9" ht="12.75" customHeight="1" x14ac:dyDescent="0.2">
      <c r="B29" s="153" t="s">
        <v>49</v>
      </c>
      <c r="C29" s="114" t="s">
        <v>50</v>
      </c>
      <c r="D29" s="114"/>
      <c r="E29" s="114"/>
      <c r="F29" s="114"/>
      <c r="G29" s="114"/>
    </row>
    <row r="30" spans="2:9" ht="12.75" customHeight="1" x14ac:dyDescent="0.2">
      <c r="B30" s="153" t="s">
        <v>51</v>
      </c>
      <c r="C30" s="114" t="s">
        <v>52</v>
      </c>
      <c r="D30" s="114"/>
      <c r="E30" s="114"/>
      <c r="F30" s="114"/>
      <c r="G30" s="114"/>
    </row>
    <row r="31" spans="2:9" ht="12.75" customHeight="1" x14ac:dyDescent="0.2">
      <c r="B31" s="153" t="s">
        <v>53</v>
      </c>
      <c r="C31" s="113" t="s">
        <v>54</v>
      </c>
      <c r="D31" s="114"/>
      <c r="E31" s="114"/>
      <c r="F31" s="114"/>
      <c r="G31" s="146" t="s">
        <v>55</v>
      </c>
    </row>
    <row r="32" spans="2:9" ht="12.75" customHeight="1" x14ac:dyDescent="0.2">
      <c r="B32" s="153"/>
      <c r="C32" s="246" t="s">
        <v>56</v>
      </c>
      <c r="D32" s="246"/>
      <c r="E32" s="246"/>
      <c r="F32" s="246"/>
      <c r="G32" s="148" t="str">
        <f>CONCATENATE("z.Zt. ",I20*100,"%")</f>
        <v>z.Zt. 19%</v>
      </c>
    </row>
    <row r="33" spans="2:7" ht="12.75" customHeight="1" x14ac:dyDescent="0.2">
      <c r="B33" s="153"/>
      <c r="C33" s="246" t="s">
        <v>58</v>
      </c>
      <c r="D33" s="246"/>
      <c r="E33" s="246"/>
      <c r="F33" s="246"/>
      <c r="G33" s="148" t="s">
        <v>155</v>
      </c>
    </row>
    <row r="34" spans="2:7" ht="12.75" customHeight="1" x14ac:dyDescent="0.2">
      <c r="B34" s="114"/>
      <c r="C34" s="246" t="s">
        <v>222</v>
      </c>
      <c r="D34" s="246"/>
      <c r="E34" s="246"/>
      <c r="F34" s="246"/>
      <c r="G34" s="148" t="s">
        <v>156</v>
      </c>
    </row>
    <row r="35" spans="2:7" ht="12.75" customHeight="1" x14ac:dyDescent="0.2">
      <c r="B35" s="187" t="s">
        <v>60</v>
      </c>
      <c r="C35" s="151" t="s">
        <v>61</v>
      </c>
      <c r="D35" s="186"/>
      <c r="E35" s="186"/>
      <c r="F35" s="186"/>
      <c r="G35" s="114"/>
    </row>
    <row r="36" spans="2:7" ht="12.75" customHeight="1" x14ac:dyDescent="0.2">
      <c r="B36" s="188"/>
      <c r="C36" s="151" t="s">
        <v>62</v>
      </c>
      <c r="D36" s="114"/>
      <c r="E36" s="114"/>
      <c r="F36" s="114"/>
      <c r="G36" s="114"/>
    </row>
    <row r="37" spans="2:7" ht="12.75" x14ac:dyDescent="0.2">
      <c r="B37" s="153" t="s">
        <v>63</v>
      </c>
      <c r="C37" s="114" t="s">
        <v>64</v>
      </c>
      <c r="D37" s="114"/>
      <c r="E37" s="114"/>
      <c r="F37" s="114"/>
      <c r="G37" s="114"/>
    </row>
    <row r="38" spans="2:7" ht="12.75" x14ac:dyDescent="0.2">
      <c r="B38" s="153" t="s">
        <v>65</v>
      </c>
      <c r="C38" s="114" t="s">
        <v>66</v>
      </c>
      <c r="D38" s="114"/>
      <c r="E38" s="114"/>
      <c r="F38" s="114"/>
      <c r="G38" s="114"/>
    </row>
    <row r="39" spans="2:7" ht="12.75" x14ac:dyDescent="0.2">
      <c r="B39" s="114"/>
      <c r="C39" s="114" t="s">
        <v>67</v>
      </c>
      <c r="D39" s="114"/>
      <c r="E39" s="114"/>
      <c r="F39" s="114"/>
      <c r="G39" s="114"/>
    </row>
    <row r="40" spans="2:7" ht="12.75" x14ac:dyDescent="0.2">
      <c r="B40" s="114" t="s">
        <v>68</v>
      </c>
      <c r="C40" s="114" t="s">
        <v>164</v>
      </c>
      <c r="D40" s="114"/>
      <c r="E40" s="114"/>
      <c r="F40" s="114"/>
      <c r="G40" s="114"/>
    </row>
    <row r="41" spans="2:7" ht="12.75" x14ac:dyDescent="0.2">
      <c r="B41" s="187" t="s">
        <v>69</v>
      </c>
      <c r="C41" s="151" t="s">
        <v>70</v>
      </c>
      <c r="D41" s="114"/>
      <c r="E41" s="114"/>
      <c r="F41" s="114"/>
      <c r="G41" s="114"/>
    </row>
    <row r="42" spans="2:7" ht="12.75" x14ac:dyDescent="0.2">
      <c r="B42" s="187"/>
      <c r="C42" s="151" t="s">
        <v>71</v>
      </c>
      <c r="D42" s="114"/>
      <c r="E42" s="114"/>
      <c r="F42" s="114"/>
      <c r="G42" s="114"/>
    </row>
    <row r="43" spans="2:7" ht="12.75" x14ac:dyDescent="0.2">
      <c r="B43" s="114"/>
      <c r="C43" s="114"/>
      <c r="D43" s="114"/>
      <c r="E43" s="114"/>
      <c r="F43" s="114"/>
      <c r="G43" s="114"/>
    </row>
    <row r="44" spans="2:7" ht="12.75" x14ac:dyDescent="0.2"/>
    <row r="45" spans="2:7" ht="12.75" hidden="1" customHeight="1" x14ac:dyDescent="0.2"/>
    <row r="46" spans="2:7" ht="12.75" hidden="1" x14ac:dyDescent="0.2"/>
    <row r="47" spans="2:7" ht="12.75" hidden="1" x14ac:dyDescent="0.2"/>
    <row r="48" spans="2:7"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2.75" hidden="1" x14ac:dyDescent="0.2"/>
    <row r="105" ht="12.75" hidden="1" x14ac:dyDescent="0.2"/>
    <row r="106" ht="12.75" hidden="1" x14ac:dyDescent="0.2"/>
    <row r="107" ht="12.75" hidden="1" x14ac:dyDescent="0.2"/>
    <row r="108" ht="12.75" hidden="1" x14ac:dyDescent="0.2"/>
    <row r="109" ht="12.75" hidden="1" x14ac:dyDescent="0.2"/>
    <row r="110" ht="12.75" hidden="1" x14ac:dyDescent="0.2"/>
    <row r="111" ht="12.75" hidden="1" x14ac:dyDescent="0.2"/>
    <row r="112" ht="12.75" hidden="1" x14ac:dyDescent="0.2"/>
    <row r="113" ht="12.75" hidden="1" x14ac:dyDescent="0.2"/>
    <row r="114" ht="12.75" hidden="1" x14ac:dyDescent="0.2"/>
    <row r="115" ht="12.75" hidden="1" x14ac:dyDescent="0.2"/>
    <row r="116" ht="12.75" hidden="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row r="133" ht="15" hidden="1" customHeight="1" x14ac:dyDescent="0.2"/>
    <row r="134" ht="15" hidden="1" customHeight="1" x14ac:dyDescent="0.2"/>
    <row r="135" ht="15" hidden="1" customHeight="1" x14ac:dyDescent="0.2"/>
    <row r="136" ht="15" hidden="1" customHeight="1" x14ac:dyDescent="0.2"/>
    <row r="137" ht="15" hidden="1" customHeight="1" x14ac:dyDescent="0.2"/>
    <row r="138" ht="15" hidden="1" customHeight="1" x14ac:dyDescent="0.2"/>
    <row r="139" ht="15" hidden="1" customHeight="1" x14ac:dyDescent="0.2"/>
    <row r="140" ht="15" hidden="1" customHeight="1" x14ac:dyDescent="0.2"/>
    <row r="141" ht="15" hidden="1" customHeight="1" x14ac:dyDescent="0.2"/>
    <row r="142" ht="15" hidden="1" customHeight="1" x14ac:dyDescent="0.2"/>
    <row r="143" ht="15" hidden="1" customHeight="1" x14ac:dyDescent="0.2"/>
    <row r="144" ht="15" hidden="1" customHeight="1" x14ac:dyDescent="0.2"/>
    <row r="145" ht="15" hidden="1" customHeight="1" x14ac:dyDescent="0.2"/>
  </sheetData>
  <sheetProtection algorithmName="SHA-512" hashValue="956KwHJ6EKQiBj8y9lfZoYLIDvs85ixbVCdhVf7LfDntNci0OHryPBmBgaC2zXEReg4zfV3oJHCA8rU19Z/h3w==" saltValue="58tItZI+Xc1UnF/uyfc57A==" spinCount="100000" sheet="1" selectLockedCells="1" selectUnlockedCells="1"/>
  <mergeCells count="17">
    <mergeCell ref="C33:F33"/>
    <mergeCell ref="C34:F34"/>
    <mergeCell ref="C25:E25"/>
    <mergeCell ref="C26:E26"/>
    <mergeCell ref="C27:E27"/>
    <mergeCell ref="C32:F32"/>
    <mergeCell ref="C23:E24"/>
    <mergeCell ref="B3:I3"/>
    <mergeCell ref="C12:E12"/>
    <mergeCell ref="F12:G12"/>
    <mergeCell ref="H12:I12"/>
    <mergeCell ref="C13:E14"/>
    <mergeCell ref="C15:E15"/>
    <mergeCell ref="C16:E16"/>
    <mergeCell ref="C17:E17"/>
    <mergeCell ref="C18:E18"/>
    <mergeCell ref="C22:E22"/>
  </mergeCells>
  <pageMargins left="0.70866141732283472" right="0.70866141732283472" top="0.78740157480314965" bottom="0.78740157480314965" header="0.31496062992125984" footer="0.31496062992125984"/>
  <pageSetup paperSize="9" scale="93" orientation="landscape" r:id="rId1"/>
  <headerFooter>
    <oddHeader>&amp;L&amp;8Stand: &amp;D</oddHeader>
    <oddFooter>&amp;R&amp;"-,Fett"&amp;10gültig ab:
&amp;"-,Standard"01.01.2020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FEEAC-5A8E-43BC-A1E5-7000EC263F55}">
  <sheetPr codeName="Tabelle4">
    <tabColor theme="6" tint="0.79998168889431442"/>
    <pageSetUpPr fitToPage="1"/>
  </sheetPr>
  <dimension ref="B1:N134"/>
  <sheetViews>
    <sheetView topLeftCell="B1" workbookViewId="0">
      <selection activeCell="C36" sqref="C36:E36"/>
    </sheetView>
  </sheetViews>
  <sheetFormatPr baseColWidth="10" defaultColWidth="0" defaultRowHeight="0" customHeight="1" zeroHeight="1" x14ac:dyDescent="0.2"/>
  <cols>
    <col min="1" max="1" width="11.42578125" style="114" hidden="1" customWidth="1"/>
    <col min="2" max="2" width="2.140625" style="114" customWidth="1"/>
    <col min="3" max="3" width="13.85546875" style="114" customWidth="1"/>
    <col min="4" max="4" width="28.85546875" style="114" customWidth="1"/>
    <col min="5" max="5" width="9.7109375" style="114" customWidth="1"/>
    <col min="6" max="6" width="3" style="114" customWidth="1"/>
    <col min="7" max="7" width="7" style="114" customWidth="1"/>
    <col min="8" max="8" width="3.5703125" style="114" customWidth="1"/>
    <col min="9" max="9" width="4.85546875" style="114" customWidth="1"/>
    <col min="10" max="10" width="28.28515625" style="114" customWidth="1"/>
    <col min="11" max="12" width="13.42578125" style="114" customWidth="1"/>
    <col min="13" max="13" width="14.42578125" style="114" customWidth="1"/>
    <col min="14" max="14" width="3.5703125" style="114" customWidth="1"/>
    <col min="15" max="16384" width="11.42578125" style="114" hidden="1"/>
  </cols>
  <sheetData>
    <row r="1" spans="3:13" ht="12.75" x14ac:dyDescent="0.2"/>
    <row r="2" spans="3:13" ht="12.75" x14ac:dyDescent="0.2"/>
    <row r="3" spans="3:13" ht="18.75" x14ac:dyDescent="0.3">
      <c r="C3" s="248" t="str">
        <f>'Preisblatt 1 &amp; 2'!B3</f>
        <v>vorläufiges Preisblatt 2026 der Netznutzungsentgelte der Netze Hechingen GmbH &amp; Co.KG - Stand: 15.10.2025</v>
      </c>
      <c r="D3" s="249"/>
      <c r="E3" s="249"/>
      <c r="F3" s="249"/>
      <c r="G3" s="249"/>
      <c r="H3" s="249"/>
      <c r="I3" s="249"/>
      <c r="J3" s="249"/>
      <c r="K3" s="249"/>
      <c r="L3" s="249"/>
      <c r="M3" s="250"/>
    </row>
    <row r="4" spans="3:13" ht="11.25" customHeight="1" x14ac:dyDescent="0.2"/>
    <row r="5" spans="3:13" ht="15.75" x14ac:dyDescent="0.25">
      <c r="C5" s="118" t="s">
        <v>23</v>
      </c>
    </row>
    <row r="6" spans="3:13" ht="12.75" x14ac:dyDescent="0.2">
      <c r="C6" s="114" t="s">
        <v>166</v>
      </c>
      <c r="L6" s="119" t="s">
        <v>24</v>
      </c>
      <c r="M6" s="120">
        <f>'Preisblatt 1 &amp; 2'!I6</f>
        <v>45945</v>
      </c>
    </row>
    <row r="7" spans="3:13" ht="12.75" x14ac:dyDescent="0.2">
      <c r="L7" s="119" t="s">
        <v>25</v>
      </c>
      <c r="M7" s="120" t="str">
        <f>'Preisblatt 1 &amp; 2'!I7</f>
        <v>15.10.2025</v>
      </c>
    </row>
    <row r="8" spans="3:13" ht="12.75" x14ac:dyDescent="0.2">
      <c r="L8" s="119" t="s">
        <v>26</v>
      </c>
      <c r="M8" s="120">
        <f>'Preisblatt 1 &amp; 2'!I8</f>
        <v>46023</v>
      </c>
    </row>
    <row r="9" spans="3:13" ht="12.75" x14ac:dyDescent="0.2">
      <c r="L9" s="121"/>
    </row>
    <row r="10" spans="3:13" s="122" customFormat="1" ht="15.75" x14ac:dyDescent="0.25">
      <c r="C10" s="118" t="s">
        <v>167</v>
      </c>
      <c r="D10" s="118" t="s">
        <v>168</v>
      </c>
      <c r="L10" s="119" t="s">
        <v>41</v>
      </c>
      <c r="M10" s="121">
        <f>'Preisblatt 1 &amp; 2'!I20</f>
        <v>0.19</v>
      </c>
    </row>
    <row r="11" spans="3:13" s="122" customFormat="1" ht="15.75" x14ac:dyDescent="0.25">
      <c r="C11" s="118"/>
      <c r="D11" s="118"/>
    </row>
    <row r="12" spans="3:13" s="122" customFormat="1" ht="197.25" customHeight="1" x14ac:dyDescent="0.25">
      <c r="C12" s="251" t="s">
        <v>169</v>
      </c>
      <c r="D12" s="251"/>
      <c r="E12" s="251"/>
      <c r="F12" s="251"/>
      <c r="G12" s="251"/>
      <c r="H12" s="251"/>
      <c r="I12" s="251"/>
      <c r="J12" s="251"/>
      <c r="K12" s="251"/>
      <c r="L12" s="251"/>
      <c r="M12" s="251"/>
    </row>
    <row r="13" spans="3:13" ht="28.5" customHeight="1" x14ac:dyDescent="0.2">
      <c r="C13" s="252" t="s">
        <v>170</v>
      </c>
      <c r="D13" s="253"/>
      <c r="E13" s="254"/>
      <c r="F13" s="255" t="s">
        <v>171</v>
      </c>
      <c r="G13" s="256"/>
      <c r="H13" s="125"/>
      <c r="I13" s="125"/>
      <c r="J13" s="126"/>
      <c r="K13" s="127" t="s">
        <v>172</v>
      </c>
    </row>
    <row r="14" spans="3:13" ht="16.5" customHeight="1" x14ac:dyDescent="0.2">
      <c r="C14" s="128" t="s">
        <v>173</v>
      </c>
      <c r="D14" s="129"/>
      <c r="E14" s="130"/>
      <c r="F14" s="113"/>
      <c r="G14" s="131">
        <v>42.02</v>
      </c>
      <c r="H14" s="257" t="s">
        <v>174</v>
      </c>
      <c r="I14" s="257"/>
      <c r="J14" s="258"/>
      <c r="K14" s="132">
        <v>50</v>
      </c>
    </row>
    <row r="15" spans="3:13" ht="16.5" customHeight="1" x14ac:dyDescent="0.2">
      <c r="C15" s="259"/>
      <c r="D15" s="260"/>
      <c r="E15" s="261"/>
      <c r="F15" s="133" t="s">
        <v>175</v>
      </c>
      <c r="G15" s="134">
        <v>25.21</v>
      </c>
      <c r="H15" s="262" t="s">
        <v>176</v>
      </c>
      <c r="I15" s="262"/>
      <c r="J15" s="263"/>
      <c r="K15" s="135">
        <v>30</v>
      </c>
    </row>
    <row r="16" spans="3:13" ht="16.5" customHeight="1" x14ac:dyDescent="0.2">
      <c r="C16" s="136" t="str">
        <f>CONCATENATE("mit AP = ",'Preisblatt 1 &amp; 2'!F25," ct/kWh")</f>
        <v>mit AP = 8,34 ct/kWh</v>
      </c>
      <c r="E16" s="137"/>
      <c r="F16" s="264" t="s">
        <v>175</v>
      </c>
      <c r="G16" s="266">
        <f>ROUND((3750*'Preisblatt 1 &amp; 2'!F25*0.2)/100,2)</f>
        <v>62.55</v>
      </c>
      <c r="H16" s="262" t="s">
        <v>177</v>
      </c>
      <c r="I16" s="262"/>
      <c r="J16" s="263"/>
      <c r="K16" s="270">
        <f>ROUND(G16*(1+M10),2)</f>
        <v>74.430000000000007</v>
      </c>
    </row>
    <row r="17" spans="3:12" ht="16.5" customHeight="1" x14ac:dyDescent="0.2">
      <c r="C17" s="138" t="s">
        <v>178</v>
      </c>
      <c r="D17" s="139"/>
      <c r="E17" s="140"/>
      <c r="F17" s="265"/>
      <c r="G17" s="267"/>
      <c r="H17" s="268"/>
      <c r="I17" s="268"/>
      <c r="J17" s="269"/>
      <c r="K17" s="271"/>
    </row>
    <row r="18" spans="3:12" ht="16.5" customHeight="1" x14ac:dyDescent="0.2">
      <c r="C18" s="141" t="s">
        <v>179</v>
      </c>
      <c r="D18" s="142"/>
      <c r="E18" s="143"/>
      <c r="F18" s="141"/>
      <c r="G18" s="144">
        <f>SUM(G14:G17)</f>
        <v>129.78</v>
      </c>
      <c r="H18" s="142" t="s">
        <v>180</v>
      </c>
      <c r="I18" s="142"/>
      <c r="J18" s="143"/>
      <c r="K18" s="145">
        <f>SUM(K14:K16)</f>
        <v>154.43</v>
      </c>
    </row>
    <row r="19" spans="3:12" ht="76.5" customHeight="1" x14ac:dyDescent="0.2">
      <c r="C19" s="251" t="s">
        <v>181</v>
      </c>
      <c r="D19" s="251"/>
      <c r="E19" s="251"/>
      <c r="F19" s="251"/>
      <c r="G19" s="251"/>
      <c r="H19" s="251"/>
      <c r="I19" s="251"/>
      <c r="J19" s="251"/>
      <c r="K19" s="251"/>
      <c r="L19" s="121"/>
    </row>
    <row r="20" spans="3:12" ht="12.75" customHeight="1" x14ac:dyDescent="0.2">
      <c r="C20" s="123"/>
      <c r="D20" s="123"/>
      <c r="E20" s="123"/>
      <c r="F20" s="123"/>
      <c r="G20" s="123"/>
      <c r="H20" s="123"/>
      <c r="I20" s="123"/>
      <c r="J20" s="123"/>
      <c r="K20" s="123"/>
      <c r="L20" s="121"/>
    </row>
    <row r="21" spans="3:12" ht="12.75" customHeight="1" x14ac:dyDescent="0.2">
      <c r="C21" s="146" t="s">
        <v>182</v>
      </c>
      <c r="D21" s="146"/>
      <c r="E21" s="146"/>
      <c r="F21" s="146"/>
      <c r="H21" s="147"/>
      <c r="I21" s="147"/>
      <c r="J21" s="146" t="s">
        <v>55</v>
      </c>
      <c r="K21" s="147"/>
    </row>
    <row r="22" spans="3:12" ht="12.75" customHeight="1" x14ac:dyDescent="0.2">
      <c r="C22" s="148" t="s">
        <v>183</v>
      </c>
      <c r="D22" s="148"/>
      <c r="E22" s="148"/>
      <c r="F22" s="148"/>
      <c r="H22" s="149"/>
      <c r="I22" s="149"/>
      <c r="J22" s="148" t="s">
        <v>57</v>
      </c>
      <c r="K22" s="149"/>
    </row>
    <row r="23" spans="3:12" ht="12.75" customHeight="1" x14ac:dyDescent="0.2">
      <c r="C23" s="247" t="s">
        <v>184</v>
      </c>
      <c r="D23" s="247"/>
      <c r="E23" s="247"/>
      <c r="F23" s="247"/>
      <c r="J23" s="148" t="s">
        <v>155</v>
      </c>
    </row>
    <row r="24" spans="3:12" ht="12.75" customHeight="1" x14ac:dyDescent="0.2">
      <c r="C24" s="150" t="s">
        <v>243</v>
      </c>
      <c r="D24" s="150"/>
      <c r="E24" s="150"/>
      <c r="F24" s="150"/>
      <c r="J24" s="148" t="s">
        <v>156</v>
      </c>
    </row>
    <row r="25" spans="3:12" ht="12.75" customHeight="1" x14ac:dyDescent="0.2">
      <c r="C25" s="151"/>
      <c r="D25" s="151"/>
      <c r="H25" s="152"/>
    </row>
    <row r="26" spans="3:12" ht="12.75" hidden="1" x14ac:dyDescent="0.2">
      <c r="C26" s="153"/>
    </row>
    <row r="27" spans="3:12" ht="12.75" hidden="1" x14ac:dyDescent="0.2">
      <c r="C27" s="153"/>
    </row>
    <row r="28" spans="3:12" ht="12.75" hidden="1" x14ac:dyDescent="0.2"/>
    <row r="29" spans="3:12" ht="12.75" hidden="1" x14ac:dyDescent="0.2"/>
    <row r="30" spans="3:12" ht="12.75" hidden="1" x14ac:dyDescent="0.2"/>
    <row r="31" spans="3:12" ht="12.75" hidden="1" x14ac:dyDescent="0.2"/>
    <row r="32" spans="3:12" ht="12.75" hidden="1" x14ac:dyDescent="0.2"/>
    <row r="33" ht="12.75" hidden="1" x14ac:dyDescent="0.2"/>
    <row r="34" ht="12.75" hidden="1" x14ac:dyDescent="0.2"/>
    <row r="35" ht="12.75" hidden="1" x14ac:dyDescent="0.2"/>
    <row r="36" ht="12.75" hidden="1" x14ac:dyDescent="0.2"/>
    <row r="37" ht="12.75" hidden="1" x14ac:dyDescent="0.2"/>
    <row r="38" ht="12.75" hidden="1" x14ac:dyDescent="0.2"/>
    <row r="39" ht="12.75" hidden="1" x14ac:dyDescent="0.2"/>
    <row r="40" ht="12.75" hidden="1" x14ac:dyDescent="0.2"/>
    <row r="41" ht="12.75" hidden="1" x14ac:dyDescent="0.2"/>
    <row r="42" ht="12.75" hidden="1" x14ac:dyDescent="0.2"/>
    <row r="43" ht="12.75" hidden="1" x14ac:dyDescent="0.2"/>
    <row r="44" ht="12.75" hidden="1" x14ac:dyDescent="0.2"/>
    <row r="45" ht="12.75" hidden="1" x14ac:dyDescent="0.2"/>
    <row r="46" ht="12.75" hidden="1" x14ac:dyDescent="0.2"/>
    <row r="47" ht="12.75" hidden="1" x14ac:dyDescent="0.2"/>
    <row r="48"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spans="5:5" ht="12.75" hidden="1" x14ac:dyDescent="0.2"/>
    <row r="66" spans="5:5" ht="12.75" hidden="1" x14ac:dyDescent="0.2"/>
    <row r="67" spans="5:5" ht="12.75" hidden="1" x14ac:dyDescent="0.2"/>
    <row r="68" spans="5:5" ht="12.75" hidden="1" x14ac:dyDescent="0.2"/>
    <row r="69" spans="5:5" ht="12.75" hidden="1" x14ac:dyDescent="0.2"/>
    <row r="70" spans="5:5" ht="12.75" hidden="1" x14ac:dyDescent="0.2"/>
    <row r="71" spans="5:5" ht="12.75" hidden="1" x14ac:dyDescent="0.2"/>
    <row r="72" spans="5:5" ht="12.75" hidden="1" x14ac:dyDescent="0.2"/>
    <row r="73" spans="5:5" ht="12.75" hidden="1" x14ac:dyDescent="0.2"/>
    <row r="74" spans="5:5" ht="12.75" hidden="1" x14ac:dyDescent="0.2"/>
    <row r="75" spans="5:5" ht="12.75" hidden="1" x14ac:dyDescent="0.2"/>
    <row r="76" spans="5:5" ht="102" hidden="1" x14ac:dyDescent="0.2">
      <c r="E76" s="154" t="s">
        <v>185</v>
      </c>
    </row>
    <row r="77" spans="5:5" ht="12.75" hidden="1" x14ac:dyDescent="0.2"/>
    <row r="78" spans="5:5" ht="12.75" hidden="1" x14ac:dyDescent="0.2"/>
    <row r="79" spans="5:5" ht="12.75" hidden="1" x14ac:dyDescent="0.2"/>
    <row r="80" spans="5:5"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2.75" hidden="1" x14ac:dyDescent="0.2"/>
    <row r="105" ht="12.75" hidden="1" x14ac:dyDescent="0.2"/>
    <row r="106" ht="15" hidden="1" customHeight="1" x14ac:dyDescent="0.2"/>
    <row r="107" ht="15" hidden="1" customHeight="1" x14ac:dyDescent="0.2"/>
    <row r="108" ht="15" hidden="1" customHeight="1" x14ac:dyDescent="0.2"/>
    <row r="109" ht="15" hidden="1" customHeight="1" x14ac:dyDescent="0.2"/>
    <row r="110" ht="15" hidden="1" customHeight="1" x14ac:dyDescent="0.2"/>
    <row r="111" ht="15" hidden="1" customHeight="1" x14ac:dyDescent="0.2"/>
    <row r="112" ht="15" hidden="1" customHeight="1" x14ac:dyDescent="0.2"/>
    <row r="113" ht="15" hidden="1" customHeight="1" x14ac:dyDescent="0.2"/>
    <row r="114" ht="15" hidden="1" customHeight="1" x14ac:dyDescent="0.2"/>
    <row r="115" ht="15" hidden="1" customHeight="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row r="133" ht="15" hidden="1" customHeight="1" x14ac:dyDescent="0.2"/>
    <row r="134" ht="15" hidden="1" customHeight="1" x14ac:dyDescent="0.2"/>
  </sheetData>
  <sheetProtection algorithmName="SHA-512" hashValue="FIJ/1TDxdrA/MHjIX+oH+ls9UtRQEafZ+2mPgZdE9ZUSuByC8nkYdgo2q+57wdRqfN0wliaNvB2o3EnbLXFFyg==" saltValue="6lm3Hp5anhmV3I0HDAyiKg==" spinCount="100000" sheet="1" objects="1" scenarios="1"/>
  <mergeCells count="13">
    <mergeCell ref="C23:F23"/>
    <mergeCell ref="C3:M3"/>
    <mergeCell ref="C12:M12"/>
    <mergeCell ref="C13:E13"/>
    <mergeCell ref="F13:G13"/>
    <mergeCell ref="H14:J14"/>
    <mergeCell ref="C15:E15"/>
    <mergeCell ref="H15:J15"/>
    <mergeCell ref="F16:F17"/>
    <mergeCell ref="G16:G17"/>
    <mergeCell ref="H16:J17"/>
    <mergeCell ref="K16:K17"/>
    <mergeCell ref="C19:K19"/>
  </mergeCells>
  <pageMargins left="0.70866141732283472" right="0.70866141732283472" top="0.78740157480314965" bottom="0.78740157480314965"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102E3-11E0-425A-ABED-B5F167860B32}">
  <sheetPr codeName="Tabelle5">
    <tabColor theme="6" tint="0.79998168889431442"/>
    <pageSetUpPr fitToPage="1"/>
  </sheetPr>
  <dimension ref="A1:M127"/>
  <sheetViews>
    <sheetView workbookViewId="0">
      <selection activeCell="C36" sqref="C36:E36"/>
    </sheetView>
  </sheetViews>
  <sheetFormatPr baseColWidth="10" defaultColWidth="0" defaultRowHeight="0" customHeight="1" zeroHeight="1" x14ac:dyDescent="0.2"/>
  <cols>
    <col min="1" max="1" width="2.140625" style="114" customWidth="1"/>
    <col min="2" max="2" width="13.85546875" style="114" customWidth="1"/>
    <col min="3" max="3" width="17" style="114" customWidth="1"/>
    <col min="4" max="4" width="9.7109375" style="114" customWidth="1"/>
    <col min="5" max="5" width="10.140625" style="114" bestFit="1" customWidth="1"/>
    <col min="6" max="9" width="15.7109375" style="114" customWidth="1"/>
    <col min="10" max="10" width="10.85546875" style="114" customWidth="1"/>
    <col min="11" max="11" width="13.42578125" style="114" customWidth="1"/>
    <col min="12" max="12" width="14.7109375" style="114" customWidth="1"/>
    <col min="13" max="13" width="2.5703125" style="114" customWidth="1"/>
    <col min="14" max="16384" width="11.42578125" style="114" hidden="1"/>
  </cols>
  <sheetData>
    <row r="1" spans="2:13" ht="12.75" x14ac:dyDescent="0.2"/>
    <row r="2" spans="2:13" ht="12.75" x14ac:dyDescent="0.2"/>
    <row r="3" spans="2:13" ht="18.75" x14ac:dyDescent="0.3">
      <c r="B3" s="248" t="str">
        <f>'Preisblatt 2a'!C3</f>
        <v>vorläufiges Preisblatt 2026 der Netznutzungsentgelte der Netze Hechingen GmbH &amp; Co.KG - Stand: 15.10.2025</v>
      </c>
      <c r="C3" s="249"/>
      <c r="D3" s="249"/>
      <c r="E3" s="249"/>
      <c r="F3" s="249"/>
      <c r="G3" s="249"/>
      <c r="H3" s="249"/>
      <c r="I3" s="249"/>
      <c r="J3" s="249"/>
      <c r="K3" s="249"/>
      <c r="L3" s="250"/>
    </row>
    <row r="4" spans="2:13" ht="11.25" customHeight="1" x14ac:dyDescent="0.2"/>
    <row r="5" spans="2:13" ht="15.75" x14ac:dyDescent="0.25">
      <c r="B5" s="118" t="s">
        <v>23</v>
      </c>
    </row>
    <row r="6" spans="2:13" ht="12.75" x14ac:dyDescent="0.2">
      <c r="B6" s="114" t="s">
        <v>166</v>
      </c>
      <c r="K6" s="119" t="s">
        <v>24</v>
      </c>
      <c r="L6" s="120">
        <f>'Preisblatt 1 &amp; 2'!I6</f>
        <v>45945</v>
      </c>
    </row>
    <row r="7" spans="2:13" ht="12.75" x14ac:dyDescent="0.2">
      <c r="K7" s="119" t="s">
        <v>25</v>
      </c>
      <c r="L7" s="120" t="str">
        <f>'Preisblatt 1 &amp; 2'!I7</f>
        <v>15.10.2025</v>
      </c>
    </row>
    <row r="8" spans="2:13" ht="12.75" x14ac:dyDescent="0.2">
      <c r="K8" s="119" t="s">
        <v>26</v>
      </c>
      <c r="L8" s="120">
        <f>'Preisblatt 1 &amp; 2'!I8</f>
        <v>46023</v>
      </c>
    </row>
    <row r="9" spans="2:13" ht="12.75" x14ac:dyDescent="0.2">
      <c r="L9" s="121"/>
    </row>
    <row r="10" spans="2:13" s="122" customFormat="1" ht="15.75" x14ac:dyDescent="0.25">
      <c r="B10" s="118" t="s">
        <v>186</v>
      </c>
      <c r="C10" s="118" t="s">
        <v>187</v>
      </c>
      <c r="K10" s="119" t="s">
        <v>41</v>
      </c>
      <c r="L10" s="121">
        <f>'Preisblatt 1 &amp; 2'!I20</f>
        <v>0.19</v>
      </c>
    </row>
    <row r="11" spans="2:13" s="122" customFormat="1" ht="15.75" x14ac:dyDescent="0.25">
      <c r="B11" s="118"/>
      <c r="C11" s="118"/>
      <c r="J11" s="114"/>
      <c r="K11" s="121"/>
    </row>
    <row r="12" spans="2:13" ht="208.5" customHeight="1" x14ac:dyDescent="0.2">
      <c r="B12" s="251" t="s">
        <v>188</v>
      </c>
      <c r="C12" s="251"/>
      <c r="D12" s="251"/>
      <c r="E12" s="251"/>
      <c r="F12" s="251"/>
      <c r="G12" s="251"/>
      <c r="H12" s="251"/>
      <c r="I12" s="251"/>
      <c r="J12" s="251"/>
      <c r="K12" s="251"/>
      <c r="L12" s="251"/>
      <c r="M12" s="123"/>
    </row>
    <row r="13" spans="2:13" ht="12.75" customHeight="1" x14ac:dyDescent="0.2">
      <c r="B13" s="272" t="s">
        <v>189</v>
      </c>
      <c r="C13" s="273"/>
      <c r="D13" s="273"/>
      <c r="E13" s="274"/>
      <c r="F13" s="155" t="s">
        <v>43</v>
      </c>
      <c r="G13" s="156" t="s">
        <v>44</v>
      </c>
      <c r="H13" s="157" t="s">
        <v>43</v>
      </c>
      <c r="I13" s="158" t="s">
        <v>44</v>
      </c>
    </row>
    <row r="14" spans="2:13" ht="12.75" customHeight="1" x14ac:dyDescent="0.2">
      <c r="B14" s="275"/>
      <c r="C14" s="276"/>
      <c r="D14" s="276"/>
      <c r="E14" s="277"/>
      <c r="F14" s="159" t="s">
        <v>3</v>
      </c>
      <c r="G14" s="160" t="s">
        <v>3</v>
      </c>
      <c r="H14" s="161" t="s">
        <v>2</v>
      </c>
      <c r="I14" s="162" t="s">
        <v>2</v>
      </c>
    </row>
    <row r="15" spans="2:13" ht="12.75" customHeight="1" x14ac:dyDescent="0.2">
      <c r="B15" s="278"/>
      <c r="C15" s="279"/>
      <c r="D15" s="279"/>
      <c r="E15" s="280"/>
      <c r="F15" s="163" t="s">
        <v>34</v>
      </c>
      <c r="G15" s="164" t="s">
        <v>34</v>
      </c>
      <c r="H15" s="165" t="s">
        <v>45</v>
      </c>
      <c r="I15" s="166" t="s">
        <v>45</v>
      </c>
    </row>
    <row r="16" spans="2:13" ht="12.75" customHeight="1" x14ac:dyDescent="0.2">
      <c r="B16" s="281" t="s">
        <v>190</v>
      </c>
      <c r="C16" s="282"/>
      <c r="D16" s="282"/>
      <c r="E16" s="283"/>
      <c r="F16" s="167">
        <f>ROUND('Preisblatt 1 &amp; 2'!F25*0.4,2)</f>
        <v>3.34</v>
      </c>
      <c r="G16" s="168">
        <f>ROUND(F16*(1+L10),2)</f>
        <v>3.97</v>
      </c>
      <c r="H16" s="169"/>
      <c r="I16" s="170"/>
    </row>
    <row r="17" spans="2:10" ht="15" customHeight="1" x14ac:dyDescent="0.2">
      <c r="B17" s="151"/>
      <c r="C17" s="151"/>
      <c r="G17" s="152"/>
    </row>
    <row r="18" spans="2:10" ht="77.25" customHeight="1" x14ac:dyDescent="0.2">
      <c r="B18" s="251" t="s">
        <v>191</v>
      </c>
      <c r="C18" s="251"/>
      <c r="D18" s="251"/>
      <c r="E18" s="251"/>
      <c r="F18" s="251"/>
      <c r="G18" s="251"/>
      <c r="H18" s="251"/>
      <c r="I18" s="251"/>
      <c r="J18" s="251"/>
    </row>
    <row r="19" spans="2:10" ht="12.75" customHeight="1" x14ac:dyDescent="0.2">
      <c r="B19" s="123"/>
      <c r="C19" s="123"/>
      <c r="D19" s="123"/>
      <c r="E19" s="123"/>
      <c r="F19" s="123"/>
      <c r="G19" s="123"/>
      <c r="H19" s="123"/>
      <c r="I19" s="123"/>
      <c r="J19" s="123"/>
    </row>
    <row r="20" spans="2:10" ht="12.75" x14ac:dyDescent="0.2">
      <c r="B20" s="146" t="s">
        <v>182</v>
      </c>
      <c r="C20" s="146"/>
      <c r="D20" s="146"/>
      <c r="E20" s="146"/>
      <c r="G20" s="147"/>
      <c r="H20" s="147"/>
      <c r="I20" s="146" t="s">
        <v>55</v>
      </c>
    </row>
    <row r="21" spans="2:10" ht="12.75" x14ac:dyDescent="0.2">
      <c r="B21" s="148" t="str">
        <f>'Preisblatt 2a'!C22</f>
        <v xml:space="preserve">       gesetzlich geltende Umsatzsteuer</v>
      </c>
      <c r="C21" s="148"/>
      <c r="D21" s="148"/>
      <c r="E21" s="148"/>
      <c r="G21" s="149"/>
      <c r="H21" s="149"/>
      <c r="I21" s="148" t="s">
        <v>57</v>
      </c>
    </row>
    <row r="22" spans="2:10" ht="12.75" x14ac:dyDescent="0.2">
      <c r="B22" s="247" t="str">
        <f>'Preisblatt 2a'!C23</f>
        <v xml:space="preserve">       Messstellenbetrieb inkl. Messung</v>
      </c>
      <c r="C22" s="247">
        <f>'Preisblatt 2a'!D23</f>
        <v>0</v>
      </c>
      <c r="D22" s="247">
        <f>'Preisblatt 2a'!E23</f>
        <v>0</v>
      </c>
      <c r="E22" s="247">
        <f>'Preisblatt 2a'!F23</f>
        <v>0</v>
      </c>
      <c r="I22" s="148" t="s">
        <v>155</v>
      </c>
    </row>
    <row r="23" spans="2:10" ht="12.75" x14ac:dyDescent="0.2">
      <c r="B23" s="150" t="str">
        <f>'Preisblatt 2a'!C24</f>
        <v xml:space="preserve">       Konzessionsabgabe, KWK-Gesetz, §19- und § 17-Umlage aufgrund gesetzlicher Verordnungen</v>
      </c>
      <c r="C23" s="150"/>
      <c r="D23" s="150"/>
      <c r="E23" s="150"/>
      <c r="I23" s="148" t="s">
        <v>156</v>
      </c>
    </row>
    <row r="24" spans="2:10" ht="12.75" x14ac:dyDescent="0.2"/>
    <row r="25" spans="2:10" ht="12.75" hidden="1" x14ac:dyDescent="0.2"/>
    <row r="26" spans="2:10" ht="12.75" hidden="1" x14ac:dyDescent="0.2"/>
    <row r="27" spans="2:10" ht="12.75" hidden="1" x14ac:dyDescent="0.2"/>
    <row r="28" spans="2:10" ht="12.75" hidden="1" x14ac:dyDescent="0.2"/>
    <row r="29" spans="2:10" ht="12.75" hidden="1" x14ac:dyDescent="0.2"/>
    <row r="30" spans="2:10" ht="12.75" hidden="1" x14ac:dyDescent="0.2"/>
    <row r="31" spans="2:10" ht="12.75" hidden="1" x14ac:dyDescent="0.2"/>
    <row r="32" spans="2:10" ht="12.75" hidden="1" x14ac:dyDescent="0.2"/>
    <row r="33" ht="12.75" hidden="1" x14ac:dyDescent="0.2"/>
    <row r="34" ht="12.75" hidden="1" x14ac:dyDescent="0.2"/>
    <row r="35" ht="12.75" hidden="1" x14ac:dyDescent="0.2"/>
    <row r="36" ht="12.75" hidden="1" x14ac:dyDescent="0.2"/>
    <row r="37" ht="12.75" hidden="1" x14ac:dyDescent="0.2"/>
    <row r="38" ht="12.75" hidden="1" x14ac:dyDescent="0.2"/>
    <row r="39" ht="12.75" hidden="1" x14ac:dyDescent="0.2"/>
    <row r="40" ht="12.75" hidden="1" x14ac:dyDescent="0.2"/>
    <row r="41" ht="12.75" hidden="1" x14ac:dyDescent="0.2"/>
    <row r="42" ht="12.75" hidden="1" x14ac:dyDescent="0.2"/>
    <row r="43" ht="12.75" hidden="1" x14ac:dyDescent="0.2"/>
    <row r="44" ht="12.75" hidden="1" x14ac:dyDescent="0.2"/>
    <row r="45" ht="12.75" hidden="1" x14ac:dyDescent="0.2"/>
    <row r="46" ht="12.75" hidden="1" x14ac:dyDescent="0.2"/>
    <row r="47" ht="12.75" hidden="1" x14ac:dyDescent="0.2"/>
    <row r="48"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5" hidden="1" customHeight="1" x14ac:dyDescent="0.2"/>
    <row r="100" ht="15" hidden="1" customHeight="1" x14ac:dyDescent="0.2"/>
    <row r="101" ht="15" hidden="1" customHeight="1" x14ac:dyDescent="0.2"/>
    <row r="102" ht="15" hidden="1" customHeight="1" x14ac:dyDescent="0.2"/>
    <row r="103" ht="15" hidden="1" customHeight="1" x14ac:dyDescent="0.2"/>
    <row r="104" ht="15" hidden="1" customHeight="1" x14ac:dyDescent="0.2"/>
    <row r="105" ht="15" hidden="1" customHeight="1" x14ac:dyDescent="0.2"/>
    <row r="106" ht="15" hidden="1" customHeight="1" x14ac:dyDescent="0.2"/>
    <row r="107" ht="15" hidden="1" customHeight="1" x14ac:dyDescent="0.2"/>
    <row r="108" ht="15" hidden="1" customHeight="1" x14ac:dyDescent="0.2"/>
    <row r="109" ht="15" hidden="1" customHeight="1" x14ac:dyDescent="0.2"/>
    <row r="110" ht="15" hidden="1" customHeight="1" x14ac:dyDescent="0.2"/>
    <row r="111" ht="15" hidden="1" customHeight="1" x14ac:dyDescent="0.2"/>
    <row r="112" ht="15" hidden="1" customHeight="1" x14ac:dyDescent="0.2"/>
    <row r="113" ht="15" hidden="1" customHeight="1" x14ac:dyDescent="0.2"/>
    <row r="114" ht="15" hidden="1" customHeight="1" x14ac:dyDescent="0.2"/>
    <row r="115" ht="15" hidden="1" customHeight="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sheetData>
  <sheetProtection algorithmName="SHA-512" hashValue="+tEZ+OTTtjX3Yk3ED/98nzhTsQLRO5Q+X6GV9FEHrDyVGkrYI29wfWWvhDwnl3eQZrZgdR5SSpMLVS6++vY1tA==" saltValue="F1h+/Q4aTwM2x6MHel/3Ew==" spinCount="100000" sheet="1" objects="1" scenarios="1"/>
  <mergeCells count="6">
    <mergeCell ref="B22:E22"/>
    <mergeCell ref="B3:L3"/>
    <mergeCell ref="B12:L12"/>
    <mergeCell ref="B13:E15"/>
    <mergeCell ref="B16:E16"/>
    <mergeCell ref="B18:J18"/>
  </mergeCells>
  <pageMargins left="0.70866141732283472" right="0.70866141732283472" top="0.78740157480314965" bottom="0.78740157480314965" header="0.31496062992125984" footer="0.31496062992125984"/>
  <pageSetup paperSize="9" scale="8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43AAA-C86D-4BFE-851C-AEFCB3F5544B}">
  <sheetPr codeName="Tabelle6">
    <tabColor theme="6" tint="0.79998168889431442"/>
    <pageSetUpPr fitToPage="1"/>
  </sheetPr>
  <dimension ref="A1:M136"/>
  <sheetViews>
    <sheetView workbookViewId="0">
      <selection activeCell="C36" sqref="C36:E36"/>
    </sheetView>
  </sheetViews>
  <sheetFormatPr baseColWidth="10" defaultColWidth="0" defaultRowHeight="0" customHeight="1" zeroHeight="1" x14ac:dyDescent="0.2"/>
  <cols>
    <col min="1" max="1" width="2.140625" style="114" customWidth="1"/>
    <col min="2" max="2" width="13" style="114" customWidth="1"/>
    <col min="3" max="3" width="14.42578125" style="114" customWidth="1"/>
    <col min="4" max="7" width="12.28515625" style="114" customWidth="1"/>
    <col min="8" max="9" width="15.7109375" style="114" customWidth="1"/>
    <col min="10" max="10" width="10.85546875" style="114" customWidth="1"/>
    <col min="11" max="11" width="13.42578125" style="114" customWidth="1"/>
    <col min="12" max="12" width="14.7109375" style="114" customWidth="1"/>
    <col min="13" max="13" width="2.5703125" style="114" customWidth="1"/>
    <col min="14" max="16384" width="11.42578125" style="114" hidden="1"/>
  </cols>
  <sheetData>
    <row r="1" spans="2:13" ht="12.75" x14ac:dyDescent="0.2"/>
    <row r="2" spans="2:13" ht="12.75" x14ac:dyDescent="0.2"/>
    <row r="3" spans="2:13" ht="18.75" x14ac:dyDescent="0.3">
      <c r="B3" s="248" t="str">
        <f>'Preisblatt 2b'!B3</f>
        <v>vorläufiges Preisblatt 2026 der Netznutzungsentgelte der Netze Hechingen GmbH &amp; Co.KG - Stand: 15.10.2025</v>
      </c>
      <c r="C3" s="249"/>
      <c r="D3" s="249"/>
      <c r="E3" s="249"/>
      <c r="F3" s="249"/>
      <c r="G3" s="249"/>
      <c r="H3" s="249"/>
      <c r="I3" s="249"/>
      <c r="J3" s="249"/>
      <c r="K3" s="249"/>
      <c r="L3" s="250"/>
    </row>
    <row r="4" spans="2:13" ht="11.25" customHeight="1" x14ac:dyDescent="0.2"/>
    <row r="5" spans="2:13" ht="15.75" x14ac:dyDescent="0.25">
      <c r="B5" s="118" t="s">
        <v>23</v>
      </c>
    </row>
    <row r="6" spans="2:13" ht="12.75" x14ac:dyDescent="0.2">
      <c r="B6" s="114" t="s">
        <v>221</v>
      </c>
      <c r="K6" s="119" t="s">
        <v>24</v>
      </c>
      <c r="L6" s="120">
        <f>'Preisblatt 1 &amp; 2'!I6</f>
        <v>45945</v>
      </c>
    </row>
    <row r="7" spans="2:13" ht="12.75" x14ac:dyDescent="0.2">
      <c r="K7" s="119" t="s">
        <v>25</v>
      </c>
      <c r="L7" s="120" t="str">
        <f>'Preisblatt 1 &amp; 2'!I7</f>
        <v>15.10.2025</v>
      </c>
    </row>
    <row r="8" spans="2:13" ht="12.75" x14ac:dyDescent="0.2">
      <c r="K8" s="119" t="s">
        <v>26</v>
      </c>
      <c r="L8" s="120">
        <f>'Preisblatt 1 &amp; 2'!I8</f>
        <v>46023</v>
      </c>
    </row>
    <row r="9" spans="2:13" ht="12.75" x14ac:dyDescent="0.2">
      <c r="L9" s="121"/>
    </row>
    <row r="10" spans="2:13" s="122" customFormat="1" ht="15.75" x14ac:dyDescent="0.25">
      <c r="B10" s="118" t="s">
        <v>204</v>
      </c>
      <c r="C10" s="118" t="s">
        <v>205</v>
      </c>
      <c r="K10" s="119" t="s">
        <v>41</v>
      </c>
      <c r="L10" s="121">
        <f>'Preisblatt 1 &amp; 2'!I20</f>
        <v>0.19</v>
      </c>
    </row>
    <row r="11" spans="2:13" s="122" customFormat="1" ht="15.75" x14ac:dyDescent="0.25">
      <c r="B11" s="118"/>
      <c r="C11" s="118"/>
      <c r="J11" s="114"/>
      <c r="K11" s="121"/>
    </row>
    <row r="12" spans="2:13" ht="164.25" customHeight="1" x14ac:dyDescent="0.2">
      <c r="B12" s="251" t="s">
        <v>206</v>
      </c>
      <c r="C12" s="251"/>
      <c r="D12" s="251"/>
      <c r="E12" s="251"/>
      <c r="F12" s="251"/>
      <c r="G12" s="251"/>
      <c r="H12" s="251"/>
      <c r="I12" s="251"/>
      <c r="J12" s="251"/>
      <c r="K12" s="251"/>
      <c r="L12" s="251"/>
      <c r="M12" s="123"/>
    </row>
    <row r="13" spans="2:13" ht="28.5" customHeight="1" x14ac:dyDescent="0.2">
      <c r="B13" s="284" t="s">
        <v>207</v>
      </c>
      <c r="C13" s="285"/>
      <c r="D13" s="285"/>
      <c r="E13" s="285"/>
      <c r="F13" s="286"/>
      <c r="G13" s="123"/>
      <c r="H13" s="123"/>
      <c r="I13" s="123"/>
      <c r="J13" s="123"/>
      <c r="K13" s="123"/>
      <c r="L13" s="123"/>
      <c r="M13" s="123"/>
    </row>
    <row r="14" spans="2:13" ht="18" customHeight="1" x14ac:dyDescent="0.2">
      <c r="B14" s="172" t="s">
        <v>208</v>
      </c>
      <c r="C14" s="173" t="s">
        <v>209</v>
      </c>
      <c r="D14" s="173" t="s">
        <v>210</v>
      </c>
      <c r="E14" s="173" t="s">
        <v>211</v>
      </c>
      <c r="F14" s="173" t="s">
        <v>212</v>
      </c>
      <c r="G14" s="123"/>
      <c r="H14" s="123"/>
      <c r="I14" s="123"/>
      <c r="J14" s="123"/>
      <c r="K14" s="123"/>
      <c r="L14" s="123"/>
      <c r="M14" s="123"/>
    </row>
    <row r="15" spans="2:13" ht="18" customHeight="1" x14ac:dyDescent="0.2">
      <c r="B15" s="174">
        <f>YEAR(L8)</f>
        <v>2026</v>
      </c>
      <c r="C15" s="175" t="s">
        <v>160</v>
      </c>
      <c r="D15" s="175" t="s">
        <v>161</v>
      </c>
      <c r="E15" s="175" t="s">
        <v>161</v>
      </c>
      <c r="F15" s="176" t="s">
        <v>160</v>
      </c>
      <c r="G15" s="123"/>
      <c r="H15" s="123"/>
      <c r="I15" s="123"/>
      <c r="J15" s="123"/>
      <c r="K15" s="123"/>
      <c r="L15" s="123"/>
      <c r="M15" s="123"/>
    </row>
    <row r="16" spans="2:13" ht="18" customHeight="1" x14ac:dyDescent="0.2">
      <c r="B16" s="123"/>
      <c r="C16" s="123"/>
      <c r="D16" s="123"/>
      <c r="E16" s="123"/>
      <c r="F16" s="123"/>
      <c r="G16" s="123"/>
      <c r="H16" s="123"/>
      <c r="I16" s="123"/>
      <c r="J16" s="123"/>
      <c r="K16" s="123"/>
      <c r="L16" s="123"/>
      <c r="M16" s="123"/>
    </row>
    <row r="17" spans="2:10" ht="12.75" customHeight="1" x14ac:dyDescent="0.2">
      <c r="B17" s="287" t="s">
        <v>213</v>
      </c>
      <c r="C17" s="288"/>
      <c r="D17" s="155" t="s">
        <v>43</v>
      </c>
      <c r="E17" s="158" t="s">
        <v>44</v>
      </c>
      <c r="F17" s="293" t="s">
        <v>214</v>
      </c>
      <c r="G17" s="294"/>
    </row>
    <row r="18" spans="2:10" ht="12.75" customHeight="1" x14ac:dyDescent="0.2">
      <c r="B18" s="289"/>
      <c r="C18" s="290"/>
      <c r="D18" s="159" t="s">
        <v>3</v>
      </c>
      <c r="E18" s="162" t="s">
        <v>3</v>
      </c>
      <c r="F18" s="295"/>
      <c r="G18" s="296"/>
    </row>
    <row r="19" spans="2:10" ht="12.75" customHeight="1" x14ac:dyDescent="0.2">
      <c r="B19" s="291"/>
      <c r="C19" s="292"/>
      <c r="D19" s="177" t="s">
        <v>34</v>
      </c>
      <c r="E19" s="178" t="s">
        <v>34</v>
      </c>
      <c r="F19" s="297"/>
      <c r="G19" s="298"/>
    </row>
    <row r="20" spans="2:10" ht="31.5" customHeight="1" x14ac:dyDescent="0.2">
      <c r="B20" s="299" t="s">
        <v>215</v>
      </c>
      <c r="C20" s="300"/>
      <c r="D20" s="179">
        <f>'Preisblatt 1 &amp; 2'!F25</f>
        <v>8.34</v>
      </c>
      <c r="E20" s="180">
        <f>ROUND(D20*(1+L10),2)</f>
        <v>9.92</v>
      </c>
      <c r="F20" s="301" t="s">
        <v>216</v>
      </c>
      <c r="G20" s="302"/>
    </row>
    <row r="21" spans="2:10" ht="22.5" customHeight="1" x14ac:dyDescent="0.2">
      <c r="B21" s="309" t="s">
        <v>217</v>
      </c>
      <c r="C21" s="310"/>
      <c r="D21" s="181">
        <v>14.18</v>
      </c>
      <c r="E21" s="182">
        <f>ROUND(D21*(1+L10),2)</f>
        <v>16.87</v>
      </c>
      <c r="F21" s="311" t="s">
        <v>218</v>
      </c>
      <c r="G21" s="312"/>
    </row>
    <row r="22" spans="2:10" ht="22.5" customHeight="1" x14ac:dyDescent="0.2">
      <c r="B22" s="281" t="s">
        <v>219</v>
      </c>
      <c r="C22" s="283"/>
      <c r="D22" s="183">
        <v>1.65</v>
      </c>
      <c r="E22" s="184">
        <f>ROUND(D22*(1+L10),2)</f>
        <v>1.96</v>
      </c>
      <c r="F22" s="313" t="s">
        <v>220</v>
      </c>
      <c r="G22" s="314"/>
    </row>
    <row r="23" spans="2:10" ht="14.25" customHeight="1" x14ac:dyDescent="0.2">
      <c r="B23" s="123"/>
      <c r="C23" s="123"/>
      <c r="D23" s="123"/>
      <c r="E23" s="123"/>
      <c r="F23" s="123"/>
      <c r="G23" s="123"/>
      <c r="H23" s="123"/>
      <c r="I23" s="123"/>
      <c r="J23" s="123"/>
    </row>
    <row r="24" spans="2:10" ht="14.25" customHeight="1" x14ac:dyDescent="0.2">
      <c r="B24" s="303" t="s">
        <v>250</v>
      </c>
      <c r="C24" s="304"/>
      <c r="D24" s="304"/>
      <c r="E24" s="305"/>
      <c r="F24" s="123"/>
      <c r="G24" s="123"/>
      <c r="H24" s="123"/>
      <c r="I24" s="123"/>
      <c r="J24" s="123"/>
    </row>
    <row r="25" spans="2:10" ht="14.25" customHeight="1" x14ac:dyDescent="0.2">
      <c r="B25" s="306" t="s">
        <v>251</v>
      </c>
      <c r="C25" s="307"/>
      <c r="D25" s="307"/>
      <c r="E25" s="308"/>
      <c r="F25" s="123"/>
      <c r="G25" s="123"/>
      <c r="H25" s="123"/>
      <c r="I25" s="123"/>
      <c r="J25" s="123"/>
    </row>
    <row r="26" spans="2:10" ht="14.25" customHeight="1" x14ac:dyDescent="0.2">
      <c r="B26" s="123"/>
      <c r="C26" s="123"/>
      <c r="D26" s="123"/>
      <c r="E26" s="123"/>
      <c r="F26" s="123"/>
      <c r="G26" s="123"/>
      <c r="H26" s="123"/>
      <c r="I26" s="123"/>
      <c r="J26" s="123"/>
    </row>
    <row r="27" spans="2:10" ht="77.25" customHeight="1" x14ac:dyDescent="0.2">
      <c r="B27" s="251" t="s">
        <v>191</v>
      </c>
      <c r="C27" s="251"/>
      <c r="D27" s="251"/>
      <c r="E27" s="251"/>
      <c r="F27" s="251"/>
      <c r="G27" s="251"/>
      <c r="H27" s="251"/>
      <c r="I27" s="251"/>
      <c r="J27" s="251"/>
    </row>
    <row r="28" spans="2:10" ht="12.75" customHeight="1" x14ac:dyDescent="0.2">
      <c r="B28" s="123"/>
      <c r="C28" s="123"/>
      <c r="D28" s="123"/>
      <c r="E28" s="123"/>
      <c r="F28" s="123"/>
      <c r="G28" s="123"/>
      <c r="H28" s="123"/>
      <c r="I28" s="123"/>
      <c r="J28" s="123"/>
    </row>
    <row r="29" spans="2:10" ht="12.75" x14ac:dyDescent="0.2">
      <c r="B29" s="146" t="s">
        <v>182</v>
      </c>
      <c r="C29" s="146"/>
      <c r="D29" s="146"/>
      <c r="E29" s="146"/>
      <c r="G29" s="147"/>
      <c r="H29" s="147"/>
      <c r="I29" s="146" t="s">
        <v>55</v>
      </c>
    </row>
    <row r="30" spans="2:10" ht="12.75" x14ac:dyDescent="0.2">
      <c r="B30" s="148" t="s">
        <v>56</v>
      </c>
      <c r="C30" s="148"/>
      <c r="D30" s="148"/>
      <c r="E30" s="148"/>
      <c r="G30" s="149"/>
      <c r="H30" s="149"/>
      <c r="I30" s="148" t="s">
        <v>57</v>
      </c>
    </row>
    <row r="31" spans="2:10" ht="12.75" x14ac:dyDescent="0.2">
      <c r="B31" s="247" t="s">
        <v>58</v>
      </c>
      <c r="C31" s="247"/>
      <c r="D31" s="247"/>
      <c r="E31" s="247"/>
      <c r="I31" s="148" t="s">
        <v>155</v>
      </c>
    </row>
    <row r="32" spans="2:10" ht="12.75" x14ac:dyDescent="0.2">
      <c r="B32" s="150" t="s">
        <v>222</v>
      </c>
      <c r="C32" s="150"/>
      <c r="D32" s="150"/>
      <c r="E32" s="150"/>
      <c r="I32" s="148" t="s">
        <v>156</v>
      </c>
    </row>
    <row r="33" ht="12.75" x14ac:dyDescent="0.2"/>
    <row r="34" ht="12.75" hidden="1" x14ac:dyDescent="0.2"/>
    <row r="35" ht="12.75" hidden="1" x14ac:dyDescent="0.2"/>
    <row r="36" ht="12.75" hidden="1" x14ac:dyDescent="0.2"/>
    <row r="37" ht="12.75" hidden="1" x14ac:dyDescent="0.2"/>
    <row r="38" ht="12.75" hidden="1" x14ac:dyDescent="0.2"/>
    <row r="39" ht="12.75" hidden="1" x14ac:dyDescent="0.2"/>
    <row r="40" ht="12.75" hidden="1" x14ac:dyDescent="0.2"/>
    <row r="41" ht="12.75" hidden="1" x14ac:dyDescent="0.2"/>
    <row r="42" ht="12.75" hidden="1" x14ac:dyDescent="0.2"/>
    <row r="43" ht="12.75" hidden="1" x14ac:dyDescent="0.2"/>
    <row r="44" ht="12.75" hidden="1" x14ac:dyDescent="0.2"/>
    <row r="45" ht="12.75" hidden="1" x14ac:dyDescent="0.2"/>
    <row r="46" ht="12.75" hidden="1" x14ac:dyDescent="0.2"/>
    <row r="47" ht="12.75" hidden="1" x14ac:dyDescent="0.2"/>
    <row r="48"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2.75" hidden="1" x14ac:dyDescent="0.2"/>
    <row r="105" ht="12.75" hidden="1" x14ac:dyDescent="0.2"/>
    <row r="106" ht="12.75" hidden="1" x14ac:dyDescent="0.2"/>
    <row r="107" ht="12.75" hidden="1" x14ac:dyDescent="0.2"/>
    <row r="108" ht="15" hidden="1" customHeight="1" x14ac:dyDescent="0.2"/>
    <row r="109" ht="15" hidden="1" customHeight="1" x14ac:dyDescent="0.2"/>
    <row r="110" ht="15" hidden="1" customHeight="1" x14ac:dyDescent="0.2"/>
    <row r="111" ht="15" hidden="1" customHeight="1" x14ac:dyDescent="0.2"/>
    <row r="112" ht="15" hidden="1" customHeight="1" x14ac:dyDescent="0.2"/>
    <row r="113" ht="15" hidden="1" customHeight="1" x14ac:dyDescent="0.2"/>
    <row r="114" ht="15" hidden="1" customHeight="1" x14ac:dyDescent="0.2"/>
    <row r="115" ht="15" hidden="1" customHeight="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row r="133" ht="15" hidden="1" customHeight="1" x14ac:dyDescent="0.2"/>
    <row r="134" ht="15" hidden="1" customHeight="1" x14ac:dyDescent="0.2"/>
    <row r="135" ht="15" hidden="1" customHeight="1" x14ac:dyDescent="0.2"/>
    <row r="136" ht="15" hidden="1" customHeight="1" x14ac:dyDescent="0.2"/>
  </sheetData>
  <sheetProtection algorithmName="SHA-512" hashValue="xkhh9UbqO5uIZXJKteZ4VIS+BDBlBr1fggob7VBuq4M0e6a6/vipVPXGuvGAAj8wKQpuuK/jPTFF8SlQ+KJjPA==" saltValue="Pxbibu3XbCxrkbnjUDe9Kg==" spinCount="100000" sheet="1" objects="1" scenarios="1"/>
  <mergeCells count="15">
    <mergeCell ref="B31:E31"/>
    <mergeCell ref="B3:L3"/>
    <mergeCell ref="B12:L12"/>
    <mergeCell ref="B13:F13"/>
    <mergeCell ref="B17:C19"/>
    <mergeCell ref="F17:G19"/>
    <mergeCell ref="B20:C20"/>
    <mergeCell ref="F20:G20"/>
    <mergeCell ref="B24:E24"/>
    <mergeCell ref="B25:E25"/>
    <mergeCell ref="B21:C21"/>
    <mergeCell ref="F21:G21"/>
    <mergeCell ref="B22:C22"/>
    <mergeCell ref="F22:G22"/>
    <mergeCell ref="B27:J27"/>
  </mergeCells>
  <pageMargins left="0.70866141732283472" right="0.70866141732283472" top="0.78740157480314965" bottom="0.78740157480314965" header="0.31496062992125984" footer="0.31496062992125984"/>
  <pageSetup paperSize="9" scale="7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7">
    <tabColor theme="6" tint="0.79998168889431442"/>
    <pageSetUpPr fitToPage="1"/>
  </sheetPr>
  <dimension ref="A1:J138"/>
  <sheetViews>
    <sheetView workbookViewId="0">
      <selection activeCell="C36" sqref="C36:E36"/>
    </sheetView>
  </sheetViews>
  <sheetFormatPr baseColWidth="10" defaultColWidth="0" defaultRowHeight="0" customHeight="1" zeroHeight="1" x14ac:dyDescent="0.2"/>
  <cols>
    <col min="1" max="1" width="2.140625" style="37" customWidth="1"/>
    <col min="2" max="2" width="12.5703125" style="37" customWidth="1"/>
    <col min="3" max="3" width="42.140625" style="37" customWidth="1"/>
    <col min="4" max="4" width="9.7109375" style="37" customWidth="1"/>
    <col min="5" max="5" width="10.140625" style="37" bestFit="1" customWidth="1"/>
    <col min="6" max="8" width="16.7109375" style="37" customWidth="1"/>
    <col min="9" max="9" width="15.7109375" style="37" customWidth="1"/>
    <col min="10" max="10" width="8" style="37" customWidth="1"/>
    <col min="11" max="16384" width="11.42578125" style="37" hidden="1"/>
  </cols>
  <sheetData>
    <row r="1" spans="2:9" ht="12.75" x14ac:dyDescent="0.2"/>
    <row r="2" spans="2:9" ht="12.75" x14ac:dyDescent="0.2"/>
    <row r="3" spans="2:9" ht="18.75" x14ac:dyDescent="0.3">
      <c r="B3" s="227" t="str">
        <f>'Preisblatt 1 &amp; 2'!B3:I3</f>
        <v>vorläufiges Preisblatt 2026 der Netznutzungsentgelte der Netze Hechingen GmbH &amp; Co.KG - Stand: 15.10.2025</v>
      </c>
      <c r="C3" s="228"/>
      <c r="D3" s="228"/>
      <c r="E3" s="228"/>
      <c r="F3" s="228"/>
      <c r="G3" s="228"/>
      <c r="H3" s="228"/>
      <c r="I3" s="229"/>
    </row>
    <row r="4" spans="2:9" ht="11.25" customHeight="1" x14ac:dyDescent="0.2"/>
    <row r="5" spans="2:9" s="42" customFormat="1" ht="18" x14ac:dyDescent="0.25">
      <c r="B5" s="38" t="s">
        <v>72</v>
      </c>
      <c r="C5" s="38" t="s">
        <v>73</v>
      </c>
      <c r="H5" s="40" t="s">
        <v>26</v>
      </c>
      <c r="I5" s="41">
        <f>'Preisblatt 1 &amp; 2'!I8</f>
        <v>46023</v>
      </c>
    </row>
    <row r="6" spans="2:9" s="42" customFormat="1" ht="6" customHeight="1" x14ac:dyDescent="0.25">
      <c r="B6" s="38"/>
      <c r="C6" s="37"/>
    </row>
    <row r="7" spans="2:9" s="42" customFormat="1" ht="9.9499999999999993" customHeight="1" x14ac:dyDescent="0.25">
      <c r="B7" s="38"/>
      <c r="C7" s="33" t="s">
        <v>74</v>
      </c>
      <c r="D7" s="61"/>
      <c r="E7" s="61"/>
      <c r="F7" s="61"/>
      <c r="G7" s="61"/>
      <c r="H7" s="61"/>
      <c r="I7" s="61"/>
    </row>
    <row r="8" spans="2:9" s="42" customFormat="1" ht="9.9499999999999993" customHeight="1" x14ac:dyDescent="0.25">
      <c r="B8" s="38"/>
      <c r="C8" s="33" t="s">
        <v>253</v>
      </c>
      <c r="D8" s="61"/>
      <c r="E8" s="61"/>
      <c r="F8" s="61"/>
      <c r="G8" s="61"/>
      <c r="H8" s="61"/>
      <c r="I8" s="61"/>
    </row>
    <row r="9" spans="2:9" s="42" customFormat="1" ht="9.9499999999999993" customHeight="1" x14ac:dyDescent="0.25">
      <c r="B9" s="38"/>
      <c r="C9" s="33" t="s">
        <v>75</v>
      </c>
      <c r="D9" s="61"/>
      <c r="E9" s="61"/>
      <c r="F9" s="61"/>
      <c r="G9" s="61"/>
      <c r="H9" s="61"/>
      <c r="I9" s="61"/>
    </row>
    <row r="10" spans="2:9" ht="6" customHeight="1" x14ac:dyDescent="0.2">
      <c r="I10" s="42"/>
    </row>
    <row r="11" spans="2:9" ht="22.5" customHeight="1" x14ac:dyDescent="0.2">
      <c r="C11" s="315" t="s">
        <v>76</v>
      </c>
      <c r="D11" s="316"/>
      <c r="E11" s="317"/>
      <c r="F11" s="318" t="s">
        <v>77</v>
      </c>
      <c r="G11" s="319"/>
      <c r="I11" s="42"/>
    </row>
    <row r="12" spans="2:9" ht="12.75" x14ac:dyDescent="0.2">
      <c r="C12" s="320" t="s">
        <v>32</v>
      </c>
      <c r="D12" s="321"/>
      <c r="E12" s="322"/>
      <c r="F12" s="62" t="s">
        <v>9</v>
      </c>
      <c r="G12" s="63" t="s">
        <v>3</v>
      </c>
      <c r="I12" s="42"/>
    </row>
    <row r="13" spans="2:9" ht="12.75" x14ac:dyDescent="0.2">
      <c r="C13" s="323"/>
      <c r="D13" s="324"/>
      <c r="E13" s="325"/>
      <c r="F13" s="64" t="s">
        <v>78</v>
      </c>
      <c r="G13" s="65" t="s">
        <v>34</v>
      </c>
    </row>
    <row r="14" spans="2:9" ht="15" x14ac:dyDescent="0.2">
      <c r="C14" s="240" t="s">
        <v>35</v>
      </c>
      <c r="D14" s="241"/>
      <c r="E14" s="242"/>
      <c r="F14" s="66">
        <f>ROUND('Preisblatt 1 &amp; 2'!H15/6,2)</f>
        <v>24.56</v>
      </c>
      <c r="G14" s="51">
        <f>'Preisblatt 1 &amp; 2'!I15</f>
        <v>0.28000000000000003</v>
      </c>
    </row>
    <row r="15" spans="2:9" ht="15" x14ac:dyDescent="0.2">
      <c r="C15" s="240" t="s">
        <v>79</v>
      </c>
      <c r="D15" s="241"/>
      <c r="E15" s="242"/>
      <c r="F15" s="66">
        <f>ROUND('Preisblatt 1 &amp; 2'!H16/6,2)</f>
        <v>40.700000000000003</v>
      </c>
      <c r="G15" s="51">
        <f>'Preisblatt 1 &amp; 2'!I16</f>
        <v>0.04</v>
      </c>
    </row>
    <row r="16" spans="2:9" ht="15" x14ac:dyDescent="0.2">
      <c r="C16" s="240" t="s">
        <v>37</v>
      </c>
      <c r="D16" s="241"/>
      <c r="E16" s="242"/>
      <c r="F16" s="66">
        <f>ROUND('Preisblatt 1 &amp; 2'!H17/6,2)</f>
        <v>41.56</v>
      </c>
      <c r="G16" s="51">
        <f>'Preisblatt 1 &amp; 2'!I17</f>
        <v>1.64</v>
      </c>
    </row>
    <row r="17" spans="2:9" ht="15" x14ac:dyDescent="0.2">
      <c r="C17" s="243" t="s">
        <v>38</v>
      </c>
      <c r="D17" s="244"/>
      <c r="E17" s="245"/>
      <c r="F17" s="67">
        <f>ROUND('Preisblatt 1 &amp; 2'!H18/6,2)</f>
        <v>42.42</v>
      </c>
      <c r="G17" s="68">
        <f>'Preisblatt 1 &amp; 2'!I18</f>
        <v>3.23</v>
      </c>
    </row>
    <row r="18" spans="2:9" ht="6" customHeight="1" x14ac:dyDescent="0.2"/>
    <row r="19" spans="2:9" s="42" customFormat="1" ht="18" x14ac:dyDescent="0.25">
      <c r="B19" s="38" t="s">
        <v>80</v>
      </c>
      <c r="C19" s="38" t="s">
        <v>81</v>
      </c>
      <c r="H19" s="37"/>
      <c r="I19" s="37"/>
    </row>
    <row r="20" spans="2:9" s="42" customFormat="1" ht="6" customHeight="1" x14ac:dyDescent="0.25">
      <c r="B20" s="38"/>
      <c r="C20" s="37"/>
      <c r="H20" s="37"/>
      <c r="I20" s="37"/>
    </row>
    <row r="21" spans="2:9" s="42" customFormat="1" ht="9.9499999999999993" customHeight="1" x14ac:dyDescent="0.25">
      <c r="B21" s="38"/>
      <c r="C21" s="33" t="s">
        <v>82</v>
      </c>
      <c r="D21" s="61"/>
      <c r="E21" s="61"/>
      <c r="F21" s="61"/>
      <c r="G21" s="61"/>
      <c r="H21" s="61"/>
      <c r="I21" s="61"/>
    </row>
    <row r="22" spans="2:9" s="42" customFormat="1" ht="9.9499999999999993" customHeight="1" x14ac:dyDescent="0.25">
      <c r="B22" s="38"/>
      <c r="C22" s="33" t="s">
        <v>83</v>
      </c>
      <c r="D22" s="61"/>
      <c r="E22" s="61"/>
      <c r="F22" s="61"/>
      <c r="G22" s="61"/>
      <c r="H22" s="61"/>
      <c r="I22" s="61"/>
    </row>
    <row r="23" spans="2:9" s="42" customFormat="1" ht="9.9499999999999993" customHeight="1" x14ac:dyDescent="0.25">
      <c r="B23" s="38"/>
      <c r="C23" s="33" t="s">
        <v>84</v>
      </c>
      <c r="D23" s="61"/>
      <c r="E23" s="61"/>
      <c r="F23" s="61"/>
      <c r="G23" s="61"/>
      <c r="H23" s="61"/>
      <c r="I23" s="61"/>
    </row>
    <row r="24" spans="2:9" ht="6" customHeight="1" x14ac:dyDescent="0.2"/>
    <row r="25" spans="2:9" ht="15.75" x14ac:dyDescent="0.2">
      <c r="C25" s="315" t="s">
        <v>85</v>
      </c>
      <c r="D25" s="316"/>
      <c r="E25" s="316"/>
      <c r="F25" s="69" t="s">
        <v>86</v>
      </c>
      <c r="G25" s="70" t="s">
        <v>87</v>
      </c>
      <c r="H25" s="71" t="s">
        <v>88</v>
      </c>
    </row>
    <row r="26" spans="2:9" ht="12.75" customHeight="1" x14ac:dyDescent="0.2">
      <c r="C26" s="326" t="s">
        <v>32</v>
      </c>
      <c r="D26" s="327"/>
      <c r="E26" s="327"/>
      <c r="F26" s="72" t="s">
        <v>33</v>
      </c>
      <c r="G26" s="73" t="s">
        <v>33</v>
      </c>
      <c r="H26" s="74" t="s">
        <v>33</v>
      </c>
    </row>
    <row r="27" spans="2:9" ht="15" hidden="1" x14ac:dyDescent="0.2">
      <c r="C27" s="240" t="s">
        <v>35</v>
      </c>
      <c r="D27" s="241"/>
      <c r="E27" s="242"/>
      <c r="F27" s="75">
        <v>0</v>
      </c>
      <c r="G27" s="76">
        <v>0</v>
      </c>
      <c r="H27" s="77">
        <v>0</v>
      </c>
    </row>
    <row r="28" spans="2:9" ht="15" x14ac:dyDescent="0.2">
      <c r="C28" s="240" t="s">
        <v>79</v>
      </c>
      <c r="D28" s="241"/>
      <c r="E28" s="242"/>
      <c r="F28" s="66">
        <v>61.83</v>
      </c>
      <c r="G28" s="78">
        <v>74.2</v>
      </c>
      <c r="H28" s="51">
        <v>86.57</v>
      </c>
    </row>
    <row r="29" spans="2:9" ht="15" x14ac:dyDescent="0.2">
      <c r="C29" s="240" t="s">
        <v>37</v>
      </c>
      <c r="D29" s="241"/>
      <c r="E29" s="242"/>
      <c r="F29" s="66">
        <v>56.08</v>
      </c>
      <c r="G29" s="78">
        <v>67.290000000000006</v>
      </c>
      <c r="H29" s="51">
        <v>78.510000000000005</v>
      </c>
    </row>
    <row r="30" spans="2:9" ht="15" x14ac:dyDescent="0.2">
      <c r="C30" s="243" t="s">
        <v>38</v>
      </c>
      <c r="D30" s="244"/>
      <c r="E30" s="245"/>
      <c r="F30" s="67">
        <v>134.38</v>
      </c>
      <c r="G30" s="79">
        <v>161.26</v>
      </c>
      <c r="H30" s="68">
        <v>188.13</v>
      </c>
    </row>
    <row r="31" spans="2:9" ht="6" customHeight="1" x14ac:dyDescent="0.2"/>
    <row r="32" spans="2:9" ht="15.75" hidden="1" x14ac:dyDescent="0.25">
      <c r="B32" s="80" t="s">
        <v>89</v>
      </c>
      <c r="C32" s="80" t="s">
        <v>90</v>
      </c>
      <c r="D32" s="56"/>
      <c r="E32" s="56"/>
      <c r="F32" s="56"/>
      <c r="G32" s="56"/>
      <c r="H32" s="56"/>
    </row>
    <row r="33" spans="2:9" ht="6" hidden="1" customHeight="1" x14ac:dyDescent="0.2">
      <c r="B33" s="56"/>
      <c r="C33" s="56"/>
      <c r="D33" s="56"/>
      <c r="E33" s="56"/>
      <c r="F33" s="56"/>
      <c r="G33" s="56"/>
      <c r="H33" s="56"/>
    </row>
    <row r="34" spans="2:9" s="42" customFormat="1" ht="12.75" hidden="1" customHeight="1" x14ac:dyDescent="0.25">
      <c r="B34" s="80"/>
      <c r="C34" s="81" t="s">
        <v>91</v>
      </c>
      <c r="D34" s="82"/>
      <c r="E34" s="82"/>
      <c r="F34" s="82"/>
      <c r="G34" s="82"/>
      <c r="H34" s="82"/>
      <c r="I34" s="61"/>
    </row>
    <row r="35" spans="2:9" s="42" customFormat="1" ht="9.9499999999999993" hidden="1" customHeight="1" x14ac:dyDescent="0.25">
      <c r="B35" s="80"/>
      <c r="C35" s="81" t="s">
        <v>92</v>
      </c>
      <c r="D35" s="82"/>
      <c r="E35" s="82"/>
      <c r="F35" s="82"/>
      <c r="G35" s="82"/>
      <c r="H35" s="82"/>
      <c r="I35" s="61"/>
    </row>
    <row r="36" spans="2:9" ht="6" hidden="1" customHeight="1" x14ac:dyDescent="0.2">
      <c r="B36" s="56"/>
      <c r="C36" s="56"/>
      <c r="D36" s="83"/>
      <c r="E36" s="83"/>
      <c r="F36" s="83"/>
      <c r="G36" s="83"/>
      <c r="H36" s="83"/>
      <c r="I36" s="42"/>
    </row>
    <row r="37" spans="2:9" ht="15.75" hidden="1" x14ac:dyDescent="0.2">
      <c r="B37" s="56"/>
      <c r="C37" s="230" t="s">
        <v>93</v>
      </c>
      <c r="D37" s="231"/>
      <c r="E37" s="232"/>
      <c r="F37" s="69" t="s">
        <v>94</v>
      </c>
      <c r="G37" s="70" t="s">
        <v>95</v>
      </c>
      <c r="H37" s="71" t="s">
        <v>96</v>
      </c>
    </row>
    <row r="38" spans="2:9" ht="12.75" hidden="1" customHeight="1" x14ac:dyDescent="0.2">
      <c r="B38" s="56"/>
      <c r="C38" s="326" t="s">
        <v>32</v>
      </c>
      <c r="D38" s="327"/>
      <c r="E38" s="329"/>
      <c r="F38" s="72" t="s">
        <v>97</v>
      </c>
      <c r="G38" s="73" t="s">
        <v>97</v>
      </c>
      <c r="H38" s="74" t="s">
        <v>98</v>
      </c>
    </row>
    <row r="39" spans="2:9" ht="15" hidden="1" x14ac:dyDescent="0.2">
      <c r="B39" s="56"/>
      <c r="C39" s="240" t="s">
        <v>35</v>
      </c>
      <c r="D39" s="241"/>
      <c r="E39" s="242"/>
      <c r="F39" s="84" t="s">
        <v>99</v>
      </c>
      <c r="G39" s="85" t="s">
        <v>100</v>
      </c>
      <c r="H39" s="86">
        <v>1</v>
      </c>
    </row>
    <row r="40" spans="2:9" ht="15" hidden="1" x14ac:dyDescent="0.2">
      <c r="B40" s="56"/>
      <c r="C40" s="240" t="s">
        <v>79</v>
      </c>
      <c r="D40" s="241"/>
      <c r="E40" s="242"/>
      <c r="F40" s="87"/>
      <c r="G40" s="88"/>
      <c r="H40" s="89"/>
    </row>
    <row r="41" spans="2:9" ht="15" hidden="1" x14ac:dyDescent="0.2">
      <c r="B41" s="56"/>
      <c r="C41" s="240" t="s">
        <v>37</v>
      </c>
      <c r="D41" s="241"/>
      <c r="E41" s="242"/>
      <c r="F41" s="90"/>
      <c r="G41" s="91"/>
      <c r="H41" s="52"/>
    </row>
    <row r="42" spans="2:9" ht="15.75" hidden="1" customHeight="1" x14ac:dyDescent="0.2">
      <c r="B42" s="56"/>
      <c r="C42" s="243" t="s">
        <v>38</v>
      </c>
      <c r="D42" s="244"/>
      <c r="E42" s="245"/>
      <c r="F42" s="92"/>
      <c r="G42" s="93"/>
      <c r="H42" s="94"/>
    </row>
    <row r="43" spans="2:9" ht="6" hidden="1" customHeight="1" x14ac:dyDescent="0.2">
      <c r="B43" s="56"/>
      <c r="C43" s="56"/>
      <c r="D43" s="56"/>
      <c r="E43" s="56"/>
      <c r="F43" s="56"/>
      <c r="G43" s="56"/>
      <c r="H43" s="56"/>
    </row>
    <row r="44" spans="2:9" ht="12.75" x14ac:dyDescent="0.2">
      <c r="B44" s="55" t="s">
        <v>49</v>
      </c>
      <c r="C44" s="56" t="s">
        <v>50</v>
      </c>
      <c r="D44" s="56"/>
      <c r="E44" s="56"/>
      <c r="F44" s="56"/>
      <c r="G44" s="56"/>
      <c r="H44" s="56"/>
    </row>
    <row r="45" spans="2:9" ht="12.75" x14ac:dyDescent="0.2">
      <c r="B45" s="55" t="s">
        <v>51</v>
      </c>
      <c r="C45" s="56" t="s">
        <v>52</v>
      </c>
      <c r="D45" s="56"/>
      <c r="E45" s="56"/>
      <c r="F45" s="56"/>
      <c r="G45" s="56"/>
      <c r="H45" s="56"/>
    </row>
    <row r="46" spans="2:9" ht="12.75" x14ac:dyDescent="0.2">
      <c r="B46" s="55" t="s">
        <v>53</v>
      </c>
      <c r="C46" s="59" t="s">
        <v>54</v>
      </c>
      <c r="D46" s="59"/>
      <c r="E46" s="59"/>
      <c r="F46" s="59"/>
      <c r="G46" s="59" t="s">
        <v>55</v>
      </c>
      <c r="H46" s="56"/>
    </row>
    <row r="47" spans="2:9" ht="12.75" x14ac:dyDescent="0.2">
      <c r="B47" s="56"/>
      <c r="C47" s="95" t="s">
        <v>56</v>
      </c>
      <c r="D47" s="95"/>
      <c r="E47" s="95"/>
      <c r="F47" s="95"/>
      <c r="G47" s="95" t="s">
        <v>57</v>
      </c>
      <c r="H47" s="56"/>
    </row>
    <row r="48" spans="2:9" ht="12.75" x14ac:dyDescent="0.2">
      <c r="B48" s="56"/>
      <c r="C48" s="328" t="s">
        <v>58</v>
      </c>
      <c r="D48" s="328"/>
      <c r="E48" s="328"/>
      <c r="F48" s="328"/>
      <c r="G48" s="95" t="s">
        <v>155</v>
      </c>
      <c r="H48" s="56"/>
    </row>
    <row r="49" spans="2:8" ht="12.75" x14ac:dyDescent="0.2">
      <c r="B49" s="56"/>
      <c r="C49" s="328" t="s">
        <v>59</v>
      </c>
      <c r="D49" s="328"/>
      <c r="E49" s="328"/>
      <c r="F49" s="328"/>
      <c r="G49" s="95" t="s">
        <v>156</v>
      </c>
      <c r="H49" s="56"/>
    </row>
    <row r="50" spans="2:8" ht="12.75" hidden="1" x14ac:dyDescent="0.2">
      <c r="B50" s="55"/>
      <c r="C50" s="59"/>
      <c r="D50" s="59"/>
      <c r="E50" s="59"/>
      <c r="F50" s="59"/>
      <c r="G50" s="59"/>
      <c r="H50" s="56"/>
    </row>
    <row r="51" spans="2:8" ht="6.75" customHeight="1" x14ac:dyDescent="0.2">
      <c r="C51" s="58"/>
      <c r="D51" s="58"/>
      <c r="E51" s="58"/>
      <c r="F51" s="58"/>
      <c r="G51" s="96"/>
    </row>
    <row r="52" spans="2:8" ht="12.75" hidden="1" x14ac:dyDescent="0.2"/>
    <row r="53" spans="2:8" ht="12.75" hidden="1" x14ac:dyDescent="0.2"/>
    <row r="54" spans="2:8" ht="12.75" hidden="1" x14ac:dyDescent="0.2"/>
    <row r="55" spans="2:8" ht="12.75" hidden="1" x14ac:dyDescent="0.2"/>
    <row r="56" spans="2:8" ht="12.75" hidden="1" x14ac:dyDescent="0.2"/>
    <row r="57" spans="2:8" ht="12.75" hidden="1" x14ac:dyDescent="0.2"/>
    <row r="58" spans="2:8" ht="12.75" hidden="1" x14ac:dyDescent="0.2"/>
    <row r="59" spans="2:8" ht="12.75" hidden="1" x14ac:dyDescent="0.2"/>
    <row r="60" spans="2:8" ht="12.75" hidden="1" x14ac:dyDescent="0.2"/>
    <row r="61" spans="2:8" ht="12.75" hidden="1" x14ac:dyDescent="0.2"/>
    <row r="62" spans="2:8" ht="12.75" hidden="1" x14ac:dyDescent="0.2"/>
    <row r="63" spans="2:8" ht="12.75" hidden="1" x14ac:dyDescent="0.2"/>
    <row r="64" spans="2:8"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2.75" hidden="1" x14ac:dyDescent="0.2"/>
    <row r="105" ht="12.75" hidden="1" x14ac:dyDescent="0.2"/>
    <row r="106" ht="12.75" hidden="1" x14ac:dyDescent="0.2"/>
    <row r="107" ht="12.75" hidden="1" x14ac:dyDescent="0.2"/>
    <row r="108" ht="12.75" hidden="1" x14ac:dyDescent="0.2"/>
    <row r="109" ht="12.75" hidden="1" x14ac:dyDescent="0.2"/>
    <row r="110" ht="15" hidden="1" customHeight="1" x14ac:dyDescent="0.2"/>
    <row r="111" ht="15" hidden="1" customHeight="1" x14ac:dyDescent="0.2"/>
    <row r="112" ht="15" hidden="1" customHeight="1" x14ac:dyDescent="0.2"/>
    <row r="113" ht="15" hidden="1" customHeight="1" x14ac:dyDescent="0.2"/>
    <row r="114" ht="15" hidden="1" customHeight="1" x14ac:dyDescent="0.2"/>
    <row r="115" ht="15" hidden="1" customHeight="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row r="133" ht="15" hidden="1" customHeight="1" x14ac:dyDescent="0.2"/>
    <row r="134" ht="15" hidden="1" customHeight="1" x14ac:dyDescent="0.2"/>
    <row r="135" ht="15" hidden="1" customHeight="1" x14ac:dyDescent="0.2"/>
    <row r="136" ht="15" hidden="1" customHeight="1" x14ac:dyDescent="0.2"/>
    <row r="137" ht="15" hidden="1" customHeight="1" x14ac:dyDescent="0.2"/>
    <row r="138" ht="15" hidden="1" customHeight="1" x14ac:dyDescent="0.2"/>
  </sheetData>
  <sheetProtection algorithmName="SHA-512" hashValue="JYfpDOBIbutnqhQXStCoxRjNsqJNBM1261mHsm5vKwx+8wHP73cRgqL0bfb/NZsbb5sa5mmo+YECp9MISfEVrg==" saltValue="oPTTAqIzVED5OScrM0RiRQ==" spinCount="100000" sheet="1" selectLockedCells="1" selectUnlockedCells="1"/>
  <mergeCells count="22">
    <mergeCell ref="C41:E41"/>
    <mergeCell ref="C42:E42"/>
    <mergeCell ref="C48:F48"/>
    <mergeCell ref="C49:F49"/>
    <mergeCell ref="C29:E29"/>
    <mergeCell ref="C30:E30"/>
    <mergeCell ref="C37:E37"/>
    <mergeCell ref="C38:E38"/>
    <mergeCell ref="C39:E39"/>
    <mergeCell ref="C40:E40"/>
    <mergeCell ref="C28:E28"/>
    <mergeCell ref="B3:I3"/>
    <mergeCell ref="C11:E11"/>
    <mergeCell ref="F11:G11"/>
    <mergeCell ref="C12:E13"/>
    <mergeCell ref="C14:E14"/>
    <mergeCell ref="C15:E15"/>
    <mergeCell ref="C16:E16"/>
    <mergeCell ref="C17:E17"/>
    <mergeCell ref="C25:E25"/>
    <mergeCell ref="C26:E26"/>
    <mergeCell ref="C27:E27"/>
  </mergeCells>
  <pageMargins left="0.70866141732283472" right="0.70866141732283472" top="0.78740157480314965" bottom="0.78740157480314965" header="0.31496062992125984" footer="0.31496062992125984"/>
  <pageSetup paperSize="9" scale="88" orientation="landscape" r:id="rId1"/>
  <headerFooter>
    <oddHeader>&amp;L&amp;8Stand: &amp;D</oddHeader>
    <oddFooter>&amp;R&amp;"-,Fett"&amp;10gültig ab:
&amp;"-,Standard"01.01.2019</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28">
    <tabColor theme="6" tint="0.79998168889431442"/>
    <pageSetUpPr fitToPage="1"/>
  </sheetPr>
  <dimension ref="B1:XFC144"/>
  <sheetViews>
    <sheetView workbookViewId="0">
      <selection activeCell="C36" sqref="C36:E36"/>
    </sheetView>
  </sheetViews>
  <sheetFormatPr baseColWidth="10" defaultColWidth="0" defaultRowHeight="0" customHeight="1" zeroHeight="1" x14ac:dyDescent="0.2"/>
  <cols>
    <col min="1" max="1" width="2.140625" style="37" customWidth="1"/>
    <col min="2" max="2" width="13.85546875" style="37" customWidth="1"/>
    <col min="3" max="3" width="42.140625" style="37" customWidth="1"/>
    <col min="4" max="4" width="9.7109375" style="37" customWidth="1"/>
    <col min="5" max="5" width="10.140625" style="37" bestFit="1" customWidth="1"/>
    <col min="6" max="6" width="18.5703125" style="37" customWidth="1"/>
    <col min="7" max="9" width="15.7109375" style="37" customWidth="1"/>
    <col min="10" max="10" width="10.140625" style="37" customWidth="1"/>
    <col min="11" max="16383" width="11.42578125" style="37" hidden="1"/>
    <col min="16384" max="16384" width="0.42578125" style="37" customWidth="1"/>
  </cols>
  <sheetData>
    <row r="1" spans="2:9" ht="12.75" x14ac:dyDescent="0.2"/>
    <row r="2" spans="2:9" ht="12.75" x14ac:dyDescent="0.2"/>
    <row r="3" spans="2:9" ht="18.75" x14ac:dyDescent="0.3">
      <c r="B3" s="227" t="str">
        <f>'Preisblatt 1 &amp; 2'!B3:I3</f>
        <v>vorläufiges Preisblatt 2026 der Netznutzungsentgelte der Netze Hechingen GmbH &amp; Co.KG - Stand: 15.10.2025</v>
      </c>
      <c r="C3" s="228"/>
      <c r="D3" s="228"/>
      <c r="E3" s="228"/>
      <c r="F3" s="228"/>
      <c r="G3" s="228"/>
      <c r="H3" s="228"/>
      <c r="I3" s="229"/>
    </row>
    <row r="4" spans="2:9" ht="11.25" customHeight="1" x14ac:dyDescent="0.2"/>
    <row r="5" spans="2:9" ht="15.75" x14ac:dyDescent="0.25">
      <c r="B5" s="38" t="s">
        <v>102</v>
      </c>
    </row>
    <row r="6" spans="2:9" ht="12.75" x14ac:dyDescent="0.2">
      <c r="B6" s="114" t="s">
        <v>151</v>
      </c>
      <c r="D6" s="39" t="s">
        <v>157</v>
      </c>
      <c r="H6" s="40" t="s">
        <v>24</v>
      </c>
      <c r="I6" s="41">
        <f>'Preisblatt 1 &amp; 2'!I6</f>
        <v>45945</v>
      </c>
    </row>
    <row r="7" spans="2:9" ht="12.75" x14ac:dyDescent="0.2">
      <c r="B7" s="114" t="s">
        <v>152</v>
      </c>
      <c r="D7" s="39" t="s">
        <v>158</v>
      </c>
      <c r="H7" s="40" t="s">
        <v>25</v>
      </c>
      <c r="I7" s="41" t="str">
        <f>'Preisblatt 1 &amp; 2'!I7</f>
        <v>15.10.2025</v>
      </c>
    </row>
    <row r="8" spans="2:9" ht="12.75" x14ac:dyDescent="0.2">
      <c r="H8" s="40" t="s">
        <v>26</v>
      </c>
      <c r="I8" s="41">
        <f>'Preisblatt 1 &amp; 2'!I8</f>
        <v>46023</v>
      </c>
    </row>
    <row r="9" spans="2:9" ht="12.75" x14ac:dyDescent="0.2"/>
    <row r="10" spans="2:9" s="42" customFormat="1" ht="18" x14ac:dyDescent="0.25">
      <c r="B10" s="38" t="s">
        <v>153</v>
      </c>
      <c r="C10" s="38" t="s">
        <v>104</v>
      </c>
    </row>
    <row r="11" spans="2:9" ht="12.75" customHeight="1" x14ac:dyDescent="0.2"/>
    <row r="12" spans="2:9" ht="25.5" x14ac:dyDescent="0.2">
      <c r="C12" s="315" t="s">
        <v>105</v>
      </c>
      <c r="D12" s="316"/>
      <c r="E12" s="316"/>
      <c r="F12" s="43" t="s">
        <v>106</v>
      </c>
    </row>
    <row r="13" spans="2:9" ht="12.75" customHeight="1" x14ac:dyDescent="0.2">
      <c r="C13" s="330" t="s">
        <v>107</v>
      </c>
      <c r="D13" s="331"/>
      <c r="E13" s="331"/>
      <c r="F13" s="44" t="s">
        <v>45</v>
      </c>
    </row>
    <row r="14" spans="2:9" ht="15" x14ac:dyDescent="0.2">
      <c r="C14" s="332" t="s">
        <v>244</v>
      </c>
      <c r="D14" s="333"/>
      <c r="E14" s="213"/>
      <c r="F14" s="214">
        <v>471.62000000000006</v>
      </c>
    </row>
    <row r="15" spans="2:9" ht="15" x14ac:dyDescent="0.2">
      <c r="C15" s="334" t="s">
        <v>245</v>
      </c>
      <c r="D15" s="335"/>
      <c r="E15" s="215"/>
      <c r="F15" s="216">
        <v>235.2</v>
      </c>
      <c r="I15" s="45"/>
    </row>
    <row r="16" spans="2:9" ht="15" x14ac:dyDescent="0.2">
      <c r="C16" s="332" t="s">
        <v>246</v>
      </c>
      <c r="D16" s="333"/>
      <c r="E16" s="217"/>
      <c r="F16" s="218">
        <v>364.44</v>
      </c>
      <c r="G16" s="45"/>
      <c r="I16" s="45"/>
    </row>
    <row r="17" spans="2:9" ht="15" x14ac:dyDescent="0.2">
      <c r="C17" s="334" t="s">
        <v>247</v>
      </c>
      <c r="D17" s="335"/>
      <c r="E17" s="215"/>
      <c r="F17" s="216">
        <v>54.96</v>
      </c>
    </row>
    <row r="18" spans="2:9" ht="15" hidden="1" customHeight="1" x14ac:dyDescent="0.2">
      <c r="C18" s="336" t="s">
        <v>111</v>
      </c>
      <c r="D18" s="337"/>
      <c r="E18" s="46"/>
      <c r="F18" s="47"/>
      <c r="G18" s="48">
        <v>0</v>
      </c>
      <c r="H18" s="49"/>
    </row>
    <row r="19" spans="2:9" ht="12.75" x14ac:dyDescent="0.2"/>
    <row r="20" spans="2:9" s="42" customFormat="1" ht="18" x14ac:dyDescent="0.25">
      <c r="B20" s="38" t="s">
        <v>154</v>
      </c>
      <c r="C20" s="38" t="s">
        <v>113</v>
      </c>
      <c r="H20" s="37"/>
      <c r="I20" s="37"/>
    </row>
    <row r="21" spans="2:9" ht="12.75" x14ac:dyDescent="0.2"/>
    <row r="22" spans="2:9" ht="25.5" x14ac:dyDescent="0.2">
      <c r="C22" s="315" t="s">
        <v>105</v>
      </c>
      <c r="D22" s="316"/>
      <c r="E22" s="316"/>
      <c r="F22" s="43" t="s">
        <v>106</v>
      </c>
    </row>
    <row r="23" spans="2:9" ht="12.75" customHeight="1" x14ac:dyDescent="0.2">
      <c r="C23" s="330" t="s">
        <v>114</v>
      </c>
      <c r="D23" s="331"/>
      <c r="E23" s="331"/>
      <c r="F23" s="44" t="s">
        <v>45</v>
      </c>
    </row>
    <row r="24" spans="2:9" ht="15" x14ac:dyDescent="0.2">
      <c r="C24" s="338" t="s">
        <v>115</v>
      </c>
      <c r="D24" s="238"/>
      <c r="E24" s="239"/>
      <c r="F24" s="50">
        <v>9.7200000000000006</v>
      </c>
    </row>
    <row r="25" spans="2:9" ht="15" x14ac:dyDescent="0.2">
      <c r="C25" s="339" t="s">
        <v>116</v>
      </c>
      <c r="D25" s="241"/>
      <c r="E25" s="242"/>
      <c r="F25" s="52">
        <v>15.67</v>
      </c>
    </row>
    <row r="26" spans="2:9" ht="15" x14ac:dyDescent="0.2">
      <c r="C26" s="339" t="s">
        <v>117</v>
      </c>
      <c r="D26" s="241"/>
      <c r="E26" s="242"/>
      <c r="F26" s="52">
        <v>54.96</v>
      </c>
    </row>
    <row r="27" spans="2:9" ht="15" customHeight="1" x14ac:dyDescent="0.2">
      <c r="C27" s="339" t="s">
        <v>118</v>
      </c>
      <c r="D27" s="241"/>
      <c r="E27" s="242"/>
      <c r="F27" s="52">
        <v>9.57</v>
      </c>
    </row>
    <row r="28" spans="2:9" ht="15" customHeight="1" x14ac:dyDescent="0.2">
      <c r="C28" s="332" t="s">
        <v>252</v>
      </c>
      <c r="D28" s="340"/>
      <c r="E28" s="310"/>
      <c r="F28" s="214">
        <v>4.79</v>
      </c>
    </row>
    <row r="29" spans="2:9" ht="15" customHeight="1" x14ac:dyDescent="0.2">
      <c r="C29" s="332" t="s">
        <v>165</v>
      </c>
      <c r="D29" s="340"/>
      <c r="E29" s="310"/>
      <c r="F29" s="52">
        <v>27.07</v>
      </c>
    </row>
    <row r="30" spans="2:9" ht="12.75" x14ac:dyDescent="0.2">
      <c r="C30" s="53"/>
      <c r="D30" s="53"/>
      <c r="E30" s="53"/>
      <c r="F30" s="53"/>
    </row>
    <row r="31" spans="2:9" ht="12.75" customHeight="1" x14ac:dyDescent="0.2">
      <c r="B31" s="54" t="s">
        <v>49</v>
      </c>
      <c r="C31" s="37" t="s">
        <v>50</v>
      </c>
    </row>
    <row r="32" spans="2:9" ht="12.75" customHeight="1" x14ac:dyDescent="0.2">
      <c r="B32" s="55" t="s">
        <v>51</v>
      </c>
      <c r="C32" s="56" t="s">
        <v>119</v>
      </c>
    </row>
    <row r="33" spans="2:7" ht="12.75" customHeight="1" x14ac:dyDescent="0.2">
      <c r="B33" s="55"/>
      <c r="C33" s="37" t="s">
        <v>120</v>
      </c>
      <c r="G33" s="57"/>
    </row>
    <row r="34" spans="2:7" ht="12.75" customHeight="1" x14ac:dyDescent="0.2">
      <c r="B34" s="55" t="s">
        <v>53</v>
      </c>
      <c r="C34" s="56" t="s">
        <v>121</v>
      </c>
      <c r="G34" s="57"/>
    </row>
    <row r="35" spans="2:7" ht="12.75" customHeight="1" x14ac:dyDescent="0.2">
      <c r="C35" s="37" t="s">
        <v>120</v>
      </c>
      <c r="D35" s="58"/>
      <c r="E35" s="58"/>
      <c r="F35" s="58"/>
      <c r="G35" s="59"/>
    </row>
    <row r="36" spans="2:7" ht="12.75" x14ac:dyDescent="0.2">
      <c r="C36" s="56" t="s">
        <v>122</v>
      </c>
    </row>
    <row r="37" spans="2:7" ht="12.75" x14ac:dyDescent="0.2">
      <c r="B37" s="55" t="s">
        <v>60</v>
      </c>
      <c r="C37" s="60" t="s">
        <v>101</v>
      </c>
      <c r="D37" s="58"/>
      <c r="E37" s="58"/>
      <c r="F37" s="58"/>
      <c r="G37" s="59" t="s">
        <v>57</v>
      </c>
    </row>
    <row r="38" spans="2:7" ht="12.75" x14ac:dyDescent="0.2">
      <c r="B38" s="54"/>
    </row>
    <row r="39" spans="2:7" ht="12.75" hidden="1" x14ac:dyDescent="0.2">
      <c r="B39" s="54"/>
    </row>
    <row r="40" spans="2:7" ht="12.75" hidden="1" x14ac:dyDescent="0.2">
      <c r="B40" s="54"/>
      <c r="C40" s="112"/>
    </row>
    <row r="41" spans="2:7" ht="12.75" hidden="1" x14ac:dyDescent="0.2">
      <c r="C41" s="113"/>
    </row>
    <row r="42" spans="2:7" ht="12.75" hidden="1" x14ac:dyDescent="0.2"/>
    <row r="43" spans="2:7" ht="12.75" hidden="1" x14ac:dyDescent="0.2"/>
    <row r="44" spans="2:7" ht="12.75" hidden="1" x14ac:dyDescent="0.2"/>
    <row r="45" spans="2:7" ht="12.75" hidden="1" x14ac:dyDescent="0.2"/>
    <row r="46" spans="2:7" ht="12.75" hidden="1" x14ac:dyDescent="0.2"/>
    <row r="47" spans="2:7" ht="12.75" hidden="1" x14ac:dyDescent="0.2"/>
    <row r="48" spans="2:7"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2.75" hidden="1" x14ac:dyDescent="0.2"/>
    <row r="105" ht="12.75" hidden="1" x14ac:dyDescent="0.2"/>
    <row r="106" ht="12.75" hidden="1" x14ac:dyDescent="0.2"/>
    <row r="107" ht="12.75" hidden="1" x14ac:dyDescent="0.2"/>
    <row r="108" ht="12.75" hidden="1" x14ac:dyDescent="0.2"/>
    <row r="109" ht="12.75" hidden="1" x14ac:dyDescent="0.2"/>
    <row r="110" ht="12.75" hidden="1" x14ac:dyDescent="0.2"/>
    <row r="111" ht="12.75" hidden="1" x14ac:dyDescent="0.2"/>
    <row r="112" ht="12.75" hidden="1" x14ac:dyDescent="0.2"/>
    <row r="113" ht="12.75" hidden="1" x14ac:dyDescent="0.2"/>
    <row r="114" ht="12.75" hidden="1" x14ac:dyDescent="0.2"/>
    <row r="115" ht="12.75" hidden="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row r="133" ht="15" hidden="1" customHeight="1" x14ac:dyDescent="0.2"/>
    <row r="134" ht="15" hidden="1" customHeight="1" x14ac:dyDescent="0.2"/>
    <row r="135" ht="15" hidden="1" customHeight="1" x14ac:dyDescent="0.2"/>
    <row r="136" ht="15" hidden="1" customHeight="1" x14ac:dyDescent="0.2"/>
    <row r="137" ht="15" hidden="1" customHeight="1" x14ac:dyDescent="0.2"/>
    <row r="138" ht="15" hidden="1" customHeight="1" x14ac:dyDescent="0.2"/>
    <row r="139" ht="15" hidden="1" customHeight="1" x14ac:dyDescent="0.2"/>
    <row r="140" ht="15" hidden="1" customHeight="1" x14ac:dyDescent="0.2"/>
    <row r="141" ht="15" hidden="1" customHeight="1" x14ac:dyDescent="0.2"/>
    <row r="142" ht="15" hidden="1" customHeight="1" x14ac:dyDescent="0.2"/>
    <row r="143" ht="15" hidden="1" customHeight="1" x14ac:dyDescent="0.2"/>
    <row r="144" ht="15" hidden="1" customHeight="1" x14ac:dyDescent="0.2"/>
  </sheetData>
  <sheetProtection algorithmName="SHA-512" hashValue="DuH8Tpo5jbOpzuuPtkIa18DRQzobbMgfX0lBJRmPJDR39PeLsu7IEyVIv1Eu35pnE6J/7fXahq6/WSUkuZGBTA==" saltValue="5NK1Cx7Q8rvvkERY+oZJBQ==" spinCount="100000" sheet="1" selectLockedCells="1" selectUnlockedCells="1"/>
  <mergeCells count="16">
    <mergeCell ref="C29:E29"/>
    <mergeCell ref="C24:E24"/>
    <mergeCell ref="C25:E25"/>
    <mergeCell ref="C26:E26"/>
    <mergeCell ref="C27:E27"/>
    <mergeCell ref="C28:E28"/>
    <mergeCell ref="C16:D16"/>
    <mergeCell ref="C17:D17"/>
    <mergeCell ref="C18:D18"/>
    <mergeCell ref="C22:E22"/>
    <mergeCell ref="C23:E23"/>
    <mergeCell ref="B3:I3"/>
    <mergeCell ref="C12:E12"/>
    <mergeCell ref="C13:E13"/>
    <mergeCell ref="C14:D14"/>
    <mergeCell ref="C15:D15"/>
  </mergeCells>
  <pageMargins left="0.70866141732283472" right="0.70866141732283472" top="0.78740157480314965" bottom="0.78740157480314965" header="0.31496062992125984" footer="0.31496062992125984"/>
  <pageSetup paperSize="9" scale="92" orientation="landscape" r:id="rId1"/>
  <headerFooter>
    <oddHeader>&amp;L&amp;8Stand: &amp;D</oddHeader>
    <oddFooter>&amp;R&amp;"-,Fett"&amp;10gültig ab:
&amp;"-,Standard"01.01.2019</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73674-0FBD-410A-8D25-5C4CC5AF7D5B}">
  <sheetPr codeName="Tabelle7">
    <tabColor theme="6" tint="0.79998168889431442"/>
    <pageSetUpPr fitToPage="1"/>
  </sheetPr>
  <dimension ref="A1:O64"/>
  <sheetViews>
    <sheetView tabSelected="1" zoomScale="85" zoomScaleNormal="85" workbookViewId="0">
      <selection activeCell="C36" sqref="C36:E36"/>
    </sheetView>
  </sheetViews>
  <sheetFormatPr baseColWidth="10" defaultColWidth="0" defaultRowHeight="0" customHeight="1" zeroHeight="1" x14ac:dyDescent="0.2"/>
  <cols>
    <col min="1" max="1" width="2.140625" style="114" customWidth="1"/>
    <col min="2" max="2" width="12.5703125" style="114" customWidth="1"/>
    <col min="3" max="3" width="81.85546875" style="114" customWidth="1"/>
    <col min="4" max="4" width="15.7109375" style="114" customWidth="1"/>
    <col min="5" max="5" width="23.42578125" style="114" customWidth="1"/>
    <col min="6" max="6" width="2" style="114" customWidth="1"/>
    <col min="7" max="7" width="11.42578125" style="114" hidden="1" customWidth="1"/>
    <col min="8" max="8" width="15.140625" style="114" hidden="1" customWidth="1"/>
    <col min="9" max="10" width="11.42578125" style="114" hidden="1" customWidth="1"/>
    <col min="11" max="11" width="15.28515625" style="114" hidden="1" customWidth="1"/>
    <col min="12" max="13" width="11.42578125" style="114" hidden="1" customWidth="1"/>
    <col min="14" max="14" width="16.28515625" style="114" hidden="1" customWidth="1"/>
    <col min="15" max="16384" width="11.42578125" style="114" hidden="1"/>
  </cols>
  <sheetData>
    <row r="1" spans="2:15" ht="12.75" x14ac:dyDescent="0.2"/>
    <row r="2" spans="2:15" ht="12.75" x14ac:dyDescent="0.2"/>
    <row r="3" spans="2:15" ht="18.75" x14ac:dyDescent="0.3">
      <c r="B3" s="344" t="str">
        <f>'Preisblatt 1 &amp; 2'!B3</f>
        <v>vorläufiges Preisblatt 2026 der Netznutzungsentgelte der Netze Hechingen GmbH &amp; Co.KG - Stand: 15.10.2025</v>
      </c>
      <c r="C3" s="345"/>
      <c r="D3" s="345"/>
      <c r="E3" s="346"/>
    </row>
    <row r="4" spans="2:15" ht="11.25" customHeight="1" x14ac:dyDescent="0.2"/>
    <row r="5" spans="2:15" s="122" customFormat="1" ht="18" x14ac:dyDescent="0.25">
      <c r="B5" s="189" t="s">
        <v>156</v>
      </c>
      <c r="C5" s="118" t="s">
        <v>223</v>
      </c>
      <c r="D5" s="190" t="s">
        <v>26</v>
      </c>
      <c r="E5" s="191">
        <f>'Preisblatt 1 &amp; 2'!I8</f>
        <v>46023</v>
      </c>
    </row>
    <row r="6" spans="2:15" ht="12.75" customHeight="1" x14ac:dyDescent="0.2"/>
    <row r="7" spans="2:15" ht="28.5" customHeight="1" x14ac:dyDescent="0.2">
      <c r="C7" s="192" t="s">
        <v>224</v>
      </c>
      <c r="D7" s="193" t="s">
        <v>225</v>
      </c>
      <c r="E7" s="194" t="s">
        <v>226</v>
      </c>
      <c r="H7" s="195" t="s">
        <v>225</v>
      </c>
      <c r="I7" s="194" t="s">
        <v>227</v>
      </c>
      <c r="K7" s="195" t="s">
        <v>225</v>
      </c>
      <c r="L7" s="194" t="s">
        <v>227</v>
      </c>
      <c r="N7" s="195" t="s">
        <v>228</v>
      </c>
      <c r="O7" s="194" t="s">
        <v>227</v>
      </c>
    </row>
    <row r="8" spans="2:15" ht="15" x14ac:dyDescent="0.2">
      <c r="C8" s="196" t="s">
        <v>229</v>
      </c>
      <c r="D8" s="197">
        <v>25000</v>
      </c>
      <c r="E8" s="198">
        <v>1.32</v>
      </c>
      <c r="H8" s="199">
        <v>100000</v>
      </c>
      <c r="I8" s="198">
        <v>1.59</v>
      </c>
      <c r="K8" s="199">
        <v>500000</v>
      </c>
      <c r="L8" s="198">
        <v>1.99</v>
      </c>
      <c r="N8" s="199">
        <v>500000</v>
      </c>
      <c r="O8" s="198">
        <v>2.39</v>
      </c>
    </row>
    <row r="9" spans="2:15" ht="15" x14ac:dyDescent="0.2">
      <c r="C9" s="200" t="s">
        <v>230</v>
      </c>
      <c r="D9" s="201">
        <v>25000</v>
      </c>
      <c r="E9" s="185">
        <v>0.61</v>
      </c>
      <c r="H9" s="202">
        <v>100000</v>
      </c>
      <c r="I9" s="185">
        <v>0.61</v>
      </c>
      <c r="K9" s="202">
        <v>500000</v>
      </c>
      <c r="L9" s="185">
        <v>0.61</v>
      </c>
      <c r="N9" s="202">
        <v>500000</v>
      </c>
      <c r="O9" s="185">
        <v>0.61</v>
      </c>
    </row>
    <row r="10" spans="2:15" ht="15" x14ac:dyDescent="0.2">
      <c r="C10" s="203" t="s">
        <v>231</v>
      </c>
      <c r="D10" s="204" t="s">
        <v>232</v>
      </c>
      <c r="E10" s="205">
        <v>0.11</v>
      </c>
      <c r="H10" s="206" t="s">
        <v>232</v>
      </c>
      <c r="I10" s="205">
        <v>0.11</v>
      </c>
      <c r="K10" s="206" t="s">
        <v>232</v>
      </c>
      <c r="L10" s="205">
        <v>0.11</v>
      </c>
      <c r="N10" s="206" t="s">
        <v>232</v>
      </c>
      <c r="O10" s="205">
        <v>0.11</v>
      </c>
    </row>
    <row r="11" spans="2:15" ht="12.75" customHeight="1" x14ac:dyDescent="0.2"/>
    <row r="12" spans="2:15" ht="15.75" x14ac:dyDescent="0.2">
      <c r="C12" s="207"/>
      <c r="D12" s="347" t="s">
        <v>233</v>
      </c>
      <c r="E12" s="348"/>
    </row>
    <row r="13" spans="2:15" ht="17.25" x14ac:dyDescent="0.2">
      <c r="C13" s="124" t="s">
        <v>234</v>
      </c>
      <c r="D13" s="341" t="s">
        <v>235</v>
      </c>
      <c r="E13" s="342"/>
    </row>
    <row r="14" spans="2:15" ht="12.75" x14ac:dyDescent="0.2">
      <c r="E14" s="208"/>
    </row>
    <row r="15" spans="2:15" ht="15.75" x14ac:dyDescent="0.2">
      <c r="C15" s="207"/>
      <c r="D15" s="347" t="s">
        <v>233</v>
      </c>
      <c r="E15" s="348"/>
    </row>
    <row r="16" spans="2:15" ht="17.25" x14ac:dyDescent="0.2">
      <c r="C16" s="124" t="s">
        <v>236</v>
      </c>
      <c r="D16" s="341" t="s">
        <v>235</v>
      </c>
      <c r="E16" s="342"/>
    </row>
    <row r="17" spans="1:5" ht="12.75" customHeight="1" x14ac:dyDescent="0.2">
      <c r="E17" s="209"/>
    </row>
    <row r="18" spans="1:5" ht="15.75" hidden="1" x14ac:dyDescent="0.2">
      <c r="C18" s="207"/>
    </row>
    <row r="19" spans="1:5" ht="12.75" hidden="1" x14ac:dyDescent="0.2"/>
    <row r="20" spans="1:5" ht="12.75" hidden="1" x14ac:dyDescent="0.2"/>
    <row r="21" spans="1:5" ht="12.75" hidden="1" x14ac:dyDescent="0.2">
      <c r="D21" s="151"/>
    </row>
    <row r="22" spans="1:5" ht="12.75" hidden="1" x14ac:dyDescent="0.2"/>
    <row r="23" spans="1:5" ht="12.75" hidden="1" x14ac:dyDescent="0.2"/>
    <row r="24" spans="1:5" ht="12.75" hidden="1" x14ac:dyDescent="0.2"/>
    <row r="25" spans="1:5" ht="12.75" hidden="1" x14ac:dyDescent="0.2"/>
    <row r="26" spans="1:5" ht="12.75" hidden="1" x14ac:dyDescent="0.2"/>
    <row r="27" spans="1:5" ht="12.75" hidden="1" x14ac:dyDescent="0.2"/>
    <row r="28" spans="1:5" ht="12.75" hidden="1" x14ac:dyDescent="0.2"/>
    <row r="29" spans="1:5" ht="12.75" hidden="1" x14ac:dyDescent="0.2"/>
    <row r="30" spans="1:5" ht="15.75" x14ac:dyDescent="0.2">
      <c r="C30" s="207"/>
      <c r="D30" s="347" t="s">
        <v>233</v>
      </c>
      <c r="E30" s="348"/>
    </row>
    <row r="31" spans="1:5" ht="17.25" x14ac:dyDescent="0.2">
      <c r="C31" s="124" t="s">
        <v>237</v>
      </c>
      <c r="D31" s="341" t="s">
        <v>238</v>
      </c>
      <c r="E31" s="342"/>
    </row>
    <row r="32" spans="1:5" s="210" customFormat="1" ht="12.75" x14ac:dyDescent="0.2">
      <c r="A32" s="114"/>
      <c r="B32" s="114"/>
      <c r="D32" s="114"/>
      <c r="E32" s="114"/>
    </row>
    <row r="33" spans="1:6" ht="12.75" x14ac:dyDescent="0.2"/>
    <row r="34" spans="1:6" ht="12.75" x14ac:dyDescent="0.2">
      <c r="B34" s="187" t="s">
        <v>49</v>
      </c>
      <c r="C34" s="113" t="s">
        <v>239</v>
      </c>
      <c r="E34" s="146" t="s">
        <v>57</v>
      </c>
    </row>
    <row r="35" spans="1:6" s="210" customFormat="1" ht="15" customHeight="1" x14ac:dyDescent="0.2">
      <c r="A35" s="114"/>
      <c r="B35" s="187" t="s">
        <v>51</v>
      </c>
      <c r="C35" s="211" t="s">
        <v>240</v>
      </c>
      <c r="D35" s="211"/>
      <c r="E35" s="146"/>
      <c r="F35" s="114"/>
    </row>
    <row r="36" spans="1:6" ht="24.75" customHeight="1" x14ac:dyDescent="0.2">
      <c r="B36" s="212" t="s">
        <v>53</v>
      </c>
      <c r="C36" s="343" t="s">
        <v>241</v>
      </c>
      <c r="D36" s="343"/>
      <c r="E36" s="343"/>
    </row>
    <row r="37" spans="1:6" ht="15" customHeight="1" x14ac:dyDescent="0.2">
      <c r="B37" s="153" t="s">
        <v>60</v>
      </c>
      <c r="C37" s="151" t="s">
        <v>50</v>
      </c>
    </row>
    <row r="38" spans="1:6" ht="15" customHeight="1" x14ac:dyDescent="0.2"/>
    <row r="39" spans="1:6" ht="23.25" customHeight="1" x14ac:dyDescent="0.2">
      <c r="C39" s="113" t="s">
        <v>242</v>
      </c>
    </row>
    <row r="40" spans="1:6" ht="23.25" hidden="1" customHeight="1" x14ac:dyDescent="0.2"/>
    <row r="41" spans="1:6" ht="15" customHeight="1" x14ac:dyDescent="0.2"/>
    <row r="42" spans="1:6" ht="15" hidden="1" customHeight="1" x14ac:dyDescent="0.2"/>
    <row r="43" spans="1:6" ht="15" hidden="1" customHeight="1" x14ac:dyDescent="0.2"/>
    <row r="44" spans="1:6" ht="15" hidden="1" customHeight="1" x14ac:dyDescent="0.2"/>
    <row r="45" spans="1:6" ht="15" hidden="1" customHeight="1" x14ac:dyDescent="0.2"/>
    <row r="46" spans="1:6" ht="15" hidden="1" customHeight="1" x14ac:dyDescent="0.2"/>
    <row r="47" spans="1:6" ht="15" hidden="1" customHeight="1" x14ac:dyDescent="0.2"/>
    <row r="48" spans="1:6" ht="15" hidden="1" customHeight="1" x14ac:dyDescent="0.2"/>
    <row r="49" ht="15" hidden="1" customHeight="1" x14ac:dyDescent="0.2"/>
    <row r="50" ht="15" hidden="1" customHeight="1" x14ac:dyDescent="0.2"/>
    <row r="51" ht="15" hidden="1" customHeight="1" x14ac:dyDescent="0.2"/>
    <row r="52" ht="15" hidden="1" customHeight="1" x14ac:dyDescent="0.2"/>
    <row r="53" ht="15" hidden="1" customHeight="1" x14ac:dyDescent="0.2"/>
    <row r="54" ht="15" hidden="1" customHeight="1" x14ac:dyDescent="0.2"/>
    <row r="55" ht="15" hidden="1" customHeight="1" x14ac:dyDescent="0.2"/>
    <row r="56" ht="15" hidden="1" customHeight="1" x14ac:dyDescent="0.2"/>
    <row r="57" ht="15" hidden="1" customHeight="1" x14ac:dyDescent="0.2"/>
    <row r="58" ht="15" hidden="1" customHeight="1" x14ac:dyDescent="0.2"/>
    <row r="59" ht="15" hidden="1" customHeight="1" x14ac:dyDescent="0.2"/>
    <row r="60" ht="15" hidden="1" customHeight="1" x14ac:dyDescent="0.2"/>
    <row r="61" ht="15" hidden="1" customHeight="1" x14ac:dyDescent="0.2"/>
    <row r="62" ht="15" hidden="1" customHeight="1" x14ac:dyDescent="0.2"/>
    <row r="63" ht="15" hidden="1" customHeight="1" x14ac:dyDescent="0.2"/>
    <row r="64" ht="15" hidden="1" customHeight="1" x14ac:dyDescent="0.2"/>
  </sheetData>
  <sheetProtection algorithmName="SHA-512" hashValue="MH3W6Xm292WG0k6T5Cya+aViT7QH0oTFmYhydCNbIdpL8iWfgy4RKdveDuJkpS/0LCMrfxjXIkr6NFqInY6EnQ==" saltValue="4mfy50EF7bO+w5EI4xdmmg==" spinCount="100000" sheet="1" objects="1" scenarios="1"/>
  <mergeCells count="8">
    <mergeCell ref="D31:E31"/>
    <mergeCell ref="C36:E36"/>
    <mergeCell ref="B3:E3"/>
    <mergeCell ref="D12:E12"/>
    <mergeCell ref="D13:E13"/>
    <mergeCell ref="D15:E15"/>
    <mergeCell ref="D16:E16"/>
    <mergeCell ref="D30:E30"/>
  </mergeCells>
  <pageMargins left="0.70866141732283472" right="0.70866141732283472" top="0.78740157480314965" bottom="0.78740157480314965" header="0.31496062992125984" footer="0.31496062992125984"/>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7</vt:i4>
      </vt:variant>
    </vt:vector>
  </HeadingPairs>
  <TitlesOfParts>
    <vt:vector size="16" baseType="lpstr">
      <vt:lpstr>Berechnung RLM</vt:lpstr>
      <vt:lpstr>Berechnung SLP</vt:lpstr>
      <vt:lpstr>Preisblatt 1 &amp; 2</vt:lpstr>
      <vt:lpstr>Preisblatt 2a</vt:lpstr>
      <vt:lpstr>Preisblatt 2b</vt:lpstr>
      <vt:lpstr>Preisblatt 2c</vt:lpstr>
      <vt:lpstr>Preisblatt 3 &amp; 4</vt:lpstr>
      <vt:lpstr>Preisblatt 5a &amp; 5b</vt:lpstr>
      <vt:lpstr>Preisblatt 6</vt:lpstr>
      <vt:lpstr>'Berechnung RLM'!Druckbereich</vt:lpstr>
      <vt:lpstr>'Berechnung SLP'!Druckbereich</vt:lpstr>
      <vt:lpstr>'Preisblatt 1 &amp; 2'!Druckbereich</vt:lpstr>
      <vt:lpstr>'Preisblatt 2a'!Druckbereich</vt:lpstr>
      <vt:lpstr>'Preisblatt 2b'!Druckbereich</vt:lpstr>
      <vt:lpstr>'Preisblatt 3 &amp; 4'!Druckbereich</vt:lpstr>
      <vt:lpstr>'Preisblatt 5a &amp; 5b'!Druckbereich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Ronny Rettig</dc:creator>
  <cp:lastModifiedBy>Marcel Kruhme | IfE GmbH</cp:lastModifiedBy>
  <cp:lastPrinted>2019-10-29T12:17:47Z</cp:lastPrinted>
  <dcterms:created xsi:type="dcterms:W3CDTF">2018-06-20T07:13:41Z</dcterms:created>
  <dcterms:modified xsi:type="dcterms:W3CDTF">2025-10-17T10:07:40Z</dcterms:modified>
</cp:coreProperties>
</file>